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showInkAnnotation="0"/>
  <mc:AlternateContent xmlns:mc="http://schemas.openxmlformats.org/markup-compatibility/2006">
    <mc:Choice Requires="x15">
      <x15ac:absPath xmlns:x15ac="http://schemas.microsoft.com/office/spreadsheetml/2010/11/ac" url="/Users/robertgreer/Dropbox/Python Codes/Marchmadness/"/>
    </mc:Choice>
  </mc:AlternateContent>
  <bookViews>
    <workbookView xWindow="1840" yWindow="460" windowWidth="25480" windowHeight="13800" tabRatio="500"/>
  </bookViews>
  <sheets>
    <sheet name="EXPECTEDVALUES (2)" sheetId="6" r:id="rId1"/>
    <sheet name="EXPECTEDVALUES" sheetId="4" r:id="rId2"/>
    <sheet name="CBSDATA" sheetId="1" r:id="rId3"/>
    <sheet name="FiveThirtyEightDATA" sheetId="3" r:id="rId4"/>
    <sheet name="Lookup" sheetId="2" r:id="rId5"/>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P8" i="4" l="1"/>
  <c r="Q8" i="4"/>
  <c r="R8" i="4"/>
  <c r="S8" i="4"/>
  <c r="T8" i="4"/>
  <c r="O63" i="4"/>
  <c r="P61" i="4"/>
  <c r="O61" i="4"/>
  <c r="O60" i="4"/>
  <c r="O69" i="4"/>
  <c r="O71" i="4"/>
  <c r="P71" i="4"/>
  <c r="O66" i="4"/>
  <c r="O67" i="4"/>
  <c r="P67" i="4"/>
  <c r="Q67" i="4"/>
  <c r="Q75" i="4"/>
  <c r="Q74" i="4"/>
  <c r="P57" i="4"/>
  <c r="Q57" i="4"/>
  <c r="R57" i="4"/>
  <c r="O57" i="4"/>
  <c r="O47" i="4"/>
  <c r="P45" i="4"/>
  <c r="O45" i="4"/>
  <c r="O43" i="4"/>
  <c r="O49" i="4"/>
  <c r="O55" i="4"/>
  <c r="P53" i="4"/>
  <c r="O53" i="4"/>
  <c r="P51" i="4"/>
  <c r="Q51" i="4"/>
  <c r="O51" i="4"/>
  <c r="O41" i="4"/>
  <c r="P41" i="4"/>
  <c r="Q41" i="4"/>
  <c r="R41" i="4"/>
  <c r="S41" i="4"/>
  <c r="O38" i="4"/>
  <c r="O33" i="4"/>
  <c r="O25" i="4"/>
  <c r="O30" i="4"/>
  <c r="O28" i="4"/>
  <c r="P28" i="4"/>
  <c r="O31" i="4"/>
  <c r="P31" i="4"/>
  <c r="Q31" i="4"/>
  <c r="O35" i="4"/>
  <c r="P35" i="4"/>
  <c r="O39" i="4"/>
  <c r="P39" i="4"/>
  <c r="Q39" i="4"/>
  <c r="R39" i="4"/>
  <c r="O20" i="4"/>
  <c r="O8" i="4"/>
  <c r="O21" i="4"/>
  <c r="P17" i="4"/>
  <c r="O17" i="4"/>
  <c r="P23" i="4"/>
  <c r="Q23" i="4"/>
  <c r="O23" i="4"/>
  <c r="O14" i="4"/>
  <c r="P15" i="4"/>
  <c r="O15" i="4"/>
  <c r="O11" i="4"/>
  <c r="P9" i="4"/>
  <c r="Q9" i="4"/>
  <c r="R9" i="4"/>
  <c r="S9" i="4"/>
  <c r="T9" i="4"/>
  <c r="O9" i="4"/>
  <c r="L72" i="4"/>
  <c r="K72" i="4"/>
  <c r="J72" i="4"/>
  <c r="I72" i="4"/>
  <c r="H72" i="4"/>
  <c r="L71" i="4"/>
  <c r="K71" i="4"/>
  <c r="J71" i="4"/>
  <c r="I71" i="4"/>
  <c r="H71" i="4"/>
  <c r="L70" i="4"/>
  <c r="K70" i="4"/>
  <c r="J70" i="4"/>
  <c r="I70" i="4"/>
  <c r="H70" i="4"/>
  <c r="L69" i="4"/>
  <c r="K69" i="4"/>
  <c r="J69" i="4"/>
  <c r="I69" i="4"/>
  <c r="H69" i="4"/>
  <c r="L68" i="4"/>
  <c r="K68" i="4"/>
  <c r="J68" i="4"/>
  <c r="I68" i="4"/>
  <c r="H68" i="4"/>
  <c r="L67" i="4"/>
  <c r="K67" i="4"/>
  <c r="J67" i="4"/>
  <c r="I67" i="4"/>
  <c r="H67" i="4"/>
  <c r="L66" i="4"/>
  <c r="K66" i="4"/>
  <c r="J66" i="4"/>
  <c r="I66" i="4"/>
  <c r="H66" i="4"/>
  <c r="L65" i="4"/>
  <c r="K65" i="4"/>
  <c r="J65" i="4"/>
  <c r="I65" i="4"/>
  <c r="H65" i="4"/>
  <c r="L64" i="4"/>
  <c r="K64" i="4"/>
  <c r="J64" i="4"/>
  <c r="I64" i="4"/>
  <c r="H64" i="4"/>
  <c r="L63" i="4"/>
  <c r="K63" i="4"/>
  <c r="J63" i="4"/>
  <c r="I63" i="4"/>
  <c r="H63" i="4"/>
  <c r="L62" i="4"/>
  <c r="K62" i="4"/>
  <c r="J62" i="4"/>
  <c r="I62" i="4"/>
  <c r="H62" i="4"/>
  <c r="L61" i="4"/>
  <c r="K61" i="4"/>
  <c r="J61" i="4"/>
  <c r="I61" i="4"/>
  <c r="H61" i="4"/>
  <c r="L60" i="4"/>
  <c r="K60" i="4"/>
  <c r="J60" i="4"/>
  <c r="I60" i="4"/>
  <c r="H60" i="4"/>
  <c r="L59" i="4"/>
  <c r="K59" i="4"/>
  <c r="J59" i="4"/>
  <c r="I59" i="4"/>
  <c r="H59" i="4"/>
  <c r="L58" i="4"/>
  <c r="K58" i="4"/>
  <c r="J58" i="4"/>
  <c r="I58" i="4"/>
  <c r="H58" i="4"/>
  <c r="L57" i="4"/>
  <c r="K57" i="4"/>
  <c r="J57" i="4"/>
  <c r="I57" i="4"/>
  <c r="H57" i="4"/>
  <c r="L56" i="4"/>
  <c r="K56" i="4"/>
  <c r="J56" i="4"/>
  <c r="I56" i="4"/>
  <c r="H56" i="4"/>
  <c r="L55" i="4"/>
  <c r="K55" i="4"/>
  <c r="J55" i="4"/>
  <c r="I55" i="4"/>
  <c r="H55" i="4"/>
  <c r="L54" i="4"/>
  <c r="K54" i="4"/>
  <c r="J54" i="4"/>
  <c r="I54" i="4"/>
  <c r="H54" i="4"/>
  <c r="L53" i="4"/>
  <c r="K53" i="4"/>
  <c r="J53" i="4"/>
  <c r="I53" i="4"/>
  <c r="H53" i="4"/>
  <c r="L52" i="4"/>
  <c r="K52" i="4"/>
  <c r="J52" i="4"/>
  <c r="I52" i="4"/>
  <c r="H52" i="4"/>
  <c r="L51" i="4"/>
  <c r="K51" i="4"/>
  <c r="J51" i="4"/>
  <c r="I51" i="4"/>
  <c r="H51" i="4"/>
  <c r="L50" i="4"/>
  <c r="K50" i="4"/>
  <c r="J50" i="4"/>
  <c r="I50" i="4"/>
  <c r="H50" i="4"/>
  <c r="L49" i="4"/>
  <c r="K49" i="4"/>
  <c r="J49" i="4"/>
  <c r="I49" i="4"/>
  <c r="H49" i="4"/>
  <c r="L48" i="4"/>
  <c r="K48" i="4"/>
  <c r="J48" i="4"/>
  <c r="I48" i="4"/>
  <c r="H48" i="4"/>
  <c r="L47" i="4"/>
  <c r="K47" i="4"/>
  <c r="J47" i="4"/>
  <c r="I47" i="4"/>
  <c r="H47" i="4"/>
  <c r="L46" i="4"/>
  <c r="K46" i="4"/>
  <c r="J46" i="4"/>
  <c r="I46" i="4"/>
  <c r="H46" i="4"/>
  <c r="L45" i="4"/>
  <c r="K45" i="4"/>
  <c r="J45" i="4"/>
  <c r="I45" i="4"/>
  <c r="H45" i="4"/>
  <c r="L44" i="4"/>
  <c r="K44" i="4"/>
  <c r="J44" i="4"/>
  <c r="I44" i="4"/>
  <c r="H44" i="4"/>
  <c r="L43" i="4"/>
  <c r="K43" i="4"/>
  <c r="J43" i="4"/>
  <c r="I43" i="4"/>
  <c r="H43" i="4"/>
  <c r="L42" i="4"/>
  <c r="K42" i="4"/>
  <c r="J42" i="4"/>
  <c r="I42" i="4"/>
  <c r="H42" i="4"/>
  <c r="L41"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AA9" i="6"/>
  <c r="Z9" i="6"/>
  <c r="Z25" i="6"/>
  <c r="AA25" i="6"/>
  <c r="AA41" i="6"/>
  <c r="W9" i="6"/>
  <c r="X9" i="6"/>
  <c r="Y9" i="6"/>
  <c r="W10" i="6"/>
  <c r="X10" i="6"/>
  <c r="Y10" i="6"/>
  <c r="Z10" i="6"/>
  <c r="AA10" i="6"/>
  <c r="W11" i="6"/>
  <c r="X11" i="6"/>
  <c r="Y11" i="6"/>
  <c r="Z11" i="6"/>
  <c r="AA11" i="6"/>
  <c r="W12" i="6"/>
  <c r="X12" i="6"/>
  <c r="Y12" i="6"/>
  <c r="Z12" i="6"/>
  <c r="AA12" i="6"/>
  <c r="W13" i="6"/>
  <c r="X13" i="6"/>
  <c r="Y13" i="6"/>
  <c r="Z13" i="6"/>
  <c r="AA13" i="6"/>
  <c r="W14" i="6"/>
  <c r="X14" i="6"/>
  <c r="Y14" i="6"/>
  <c r="Z14" i="6"/>
  <c r="AA14" i="6"/>
  <c r="W15" i="6"/>
  <c r="X15" i="6"/>
  <c r="Y15" i="6"/>
  <c r="Z15" i="6"/>
  <c r="AA15" i="6"/>
  <c r="W16" i="6"/>
  <c r="X16" i="6"/>
  <c r="Y16" i="6"/>
  <c r="Z16" i="6"/>
  <c r="AA16" i="6"/>
  <c r="W17" i="6"/>
  <c r="X17" i="6"/>
  <c r="Y17" i="6"/>
  <c r="Z17" i="6"/>
  <c r="AA17" i="6"/>
  <c r="W18" i="6"/>
  <c r="X18" i="6"/>
  <c r="Y18" i="6"/>
  <c r="Z18" i="6"/>
  <c r="AA18" i="6"/>
  <c r="W19" i="6"/>
  <c r="X19" i="6"/>
  <c r="Y19" i="6"/>
  <c r="Z19" i="6"/>
  <c r="AA19" i="6"/>
  <c r="W20" i="6"/>
  <c r="X20" i="6"/>
  <c r="Y20" i="6"/>
  <c r="Z20" i="6"/>
  <c r="AA20" i="6"/>
  <c r="W21" i="6"/>
  <c r="X21" i="6"/>
  <c r="Y21" i="6"/>
  <c r="Z21" i="6"/>
  <c r="AA21" i="6"/>
  <c r="W22" i="6"/>
  <c r="X22" i="6"/>
  <c r="Y22" i="6"/>
  <c r="Z22" i="6"/>
  <c r="AA22" i="6"/>
  <c r="W23" i="6"/>
  <c r="X23" i="6"/>
  <c r="Y23" i="6"/>
  <c r="Z23" i="6"/>
  <c r="AA23" i="6"/>
  <c r="W24" i="6"/>
  <c r="X24" i="6"/>
  <c r="Y24" i="6"/>
  <c r="Z24" i="6"/>
  <c r="AA24" i="6"/>
  <c r="W25" i="6"/>
  <c r="X25" i="6"/>
  <c r="Y25" i="6"/>
  <c r="W26" i="6"/>
  <c r="X26" i="6"/>
  <c r="Y26" i="6"/>
  <c r="Z26" i="6"/>
  <c r="AA26" i="6"/>
  <c r="W27" i="6"/>
  <c r="X27" i="6"/>
  <c r="Y27" i="6"/>
  <c r="Z27" i="6"/>
  <c r="AA27" i="6"/>
  <c r="W28" i="6"/>
  <c r="X28" i="6"/>
  <c r="Y28" i="6"/>
  <c r="Z28" i="6"/>
  <c r="AA28" i="6"/>
  <c r="W29" i="6"/>
  <c r="X29" i="6"/>
  <c r="Y29" i="6"/>
  <c r="Z29" i="6"/>
  <c r="AA29" i="6"/>
  <c r="W30" i="6"/>
  <c r="X30" i="6"/>
  <c r="Y30" i="6"/>
  <c r="Z30" i="6"/>
  <c r="AA30" i="6"/>
  <c r="W31" i="6"/>
  <c r="X31" i="6"/>
  <c r="Y31" i="6"/>
  <c r="Z31" i="6"/>
  <c r="AA31" i="6"/>
  <c r="W32" i="6"/>
  <c r="X32" i="6"/>
  <c r="Y32" i="6"/>
  <c r="Z32" i="6"/>
  <c r="AA32" i="6"/>
  <c r="W33" i="6"/>
  <c r="X33" i="6"/>
  <c r="Y33" i="6"/>
  <c r="Z33" i="6"/>
  <c r="AA33" i="6"/>
  <c r="W34" i="6"/>
  <c r="X34" i="6"/>
  <c r="Y34" i="6"/>
  <c r="Z34" i="6"/>
  <c r="AA34" i="6"/>
  <c r="W35" i="6"/>
  <c r="X35" i="6"/>
  <c r="Y35" i="6"/>
  <c r="Z35" i="6"/>
  <c r="AA35" i="6"/>
  <c r="W36" i="6"/>
  <c r="X36" i="6"/>
  <c r="Y36" i="6"/>
  <c r="Z36" i="6"/>
  <c r="AA36" i="6"/>
  <c r="W37" i="6"/>
  <c r="X37" i="6"/>
  <c r="Y37" i="6"/>
  <c r="Z37" i="6"/>
  <c r="AA37" i="6"/>
  <c r="W38" i="6"/>
  <c r="X38" i="6"/>
  <c r="Y38" i="6"/>
  <c r="Z38" i="6"/>
  <c r="AA38" i="6"/>
  <c r="W39" i="6"/>
  <c r="X39" i="6"/>
  <c r="Y39" i="6"/>
  <c r="Z39" i="6"/>
  <c r="AA39" i="6"/>
  <c r="W40" i="6"/>
  <c r="X40" i="6"/>
  <c r="Y40" i="6"/>
  <c r="Z40" i="6"/>
  <c r="AA40" i="6"/>
  <c r="W41" i="6"/>
  <c r="X41" i="6"/>
  <c r="Y41" i="6"/>
  <c r="Z41" i="6"/>
  <c r="W42" i="6"/>
  <c r="X42" i="6"/>
  <c r="Y42" i="6"/>
  <c r="Z42" i="6"/>
  <c r="AA42" i="6"/>
  <c r="W43" i="6"/>
  <c r="X43" i="6"/>
  <c r="Y43" i="6"/>
  <c r="Z43" i="6"/>
  <c r="AA43" i="6"/>
  <c r="W44" i="6"/>
  <c r="X44" i="6"/>
  <c r="Y44" i="6"/>
  <c r="Z44" i="6"/>
  <c r="AA44" i="6"/>
  <c r="W45" i="6"/>
  <c r="X45" i="6"/>
  <c r="Y45" i="6"/>
  <c r="Z45" i="6"/>
  <c r="AA45" i="6"/>
  <c r="W46" i="6"/>
  <c r="X46" i="6"/>
  <c r="Y46" i="6"/>
  <c r="Z46" i="6"/>
  <c r="AA46" i="6"/>
  <c r="W47" i="6"/>
  <c r="X47" i="6"/>
  <c r="Y47" i="6"/>
  <c r="Z47" i="6"/>
  <c r="AA47" i="6"/>
  <c r="W48" i="6"/>
  <c r="X48" i="6"/>
  <c r="Y48" i="6"/>
  <c r="Z48" i="6"/>
  <c r="AA48" i="6"/>
  <c r="W49" i="6"/>
  <c r="X49" i="6"/>
  <c r="Y49" i="6"/>
  <c r="Z49" i="6"/>
  <c r="AA49" i="6"/>
  <c r="W50" i="6"/>
  <c r="X50" i="6"/>
  <c r="Y50" i="6"/>
  <c r="Z50" i="6"/>
  <c r="AA50" i="6"/>
  <c r="W51" i="6"/>
  <c r="X51" i="6"/>
  <c r="Y51" i="6"/>
  <c r="Z51" i="6"/>
  <c r="AA51" i="6"/>
  <c r="W52" i="6"/>
  <c r="X52" i="6"/>
  <c r="Y52" i="6"/>
  <c r="Z52" i="6"/>
  <c r="AA52" i="6"/>
  <c r="W53" i="6"/>
  <c r="X53" i="6"/>
  <c r="Y53" i="6"/>
  <c r="Z53" i="6"/>
  <c r="AA53" i="6"/>
  <c r="W54" i="6"/>
  <c r="X54" i="6"/>
  <c r="Y54" i="6"/>
  <c r="Z54" i="6"/>
  <c r="AA54" i="6"/>
  <c r="W55" i="6"/>
  <c r="X55" i="6"/>
  <c r="Y55" i="6"/>
  <c r="Z55" i="6"/>
  <c r="AA55" i="6"/>
  <c r="W56" i="6"/>
  <c r="X56" i="6"/>
  <c r="Y56" i="6"/>
  <c r="Z56" i="6"/>
  <c r="AA56" i="6"/>
  <c r="W57" i="6"/>
  <c r="X57" i="6"/>
  <c r="Y57" i="6"/>
  <c r="Z57" i="6"/>
  <c r="AA57" i="6"/>
  <c r="W58" i="6"/>
  <c r="X58" i="6"/>
  <c r="Y58" i="6"/>
  <c r="Z58" i="6"/>
  <c r="AA58" i="6"/>
  <c r="W59" i="6"/>
  <c r="X59" i="6"/>
  <c r="Y59" i="6"/>
  <c r="Z59" i="6"/>
  <c r="AA59" i="6"/>
  <c r="W60" i="6"/>
  <c r="X60" i="6"/>
  <c r="Y60" i="6"/>
  <c r="Z60" i="6"/>
  <c r="AA60" i="6"/>
  <c r="W61" i="6"/>
  <c r="X61" i="6"/>
  <c r="Y61" i="6"/>
  <c r="Z61" i="6"/>
  <c r="AA61" i="6"/>
  <c r="W62" i="6"/>
  <c r="X62" i="6"/>
  <c r="Y62" i="6"/>
  <c r="Z62" i="6"/>
  <c r="AA62" i="6"/>
  <c r="W63" i="6"/>
  <c r="X63" i="6"/>
  <c r="Y63" i="6"/>
  <c r="Z63" i="6"/>
  <c r="AA63" i="6"/>
  <c r="W64" i="6"/>
  <c r="X64" i="6"/>
  <c r="Y64" i="6"/>
  <c r="Z64" i="6"/>
  <c r="AA64" i="6"/>
  <c r="W65" i="6"/>
  <c r="X65" i="6"/>
  <c r="Y65" i="6"/>
  <c r="Z65" i="6"/>
  <c r="AA65" i="6"/>
  <c r="W66" i="6"/>
  <c r="X66" i="6"/>
  <c r="Y66" i="6"/>
  <c r="Z66" i="6"/>
  <c r="AA66" i="6"/>
  <c r="W67" i="6"/>
  <c r="X67" i="6"/>
  <c r="Y67" i="6"/>
  <c r="Z67" i="6"/>
  <c r="AA67" i="6"/>
  <c r="W68" i="6"/>
  <c r="X68" i="6"/>
  <c r="Y68" i="6"/>
  <c r="Z68" i="6"/>
  <c r="AA68" i="6"/>
  <c r="W69" i="6"/>
  <c r="X69" i="6"/>
  <c r="Y69" i="6"/>
  <c r="Z69" i="6"/>
  <c r="AA69" i="6"/>
  <c r="W70" i="6"/>
  <c r="X70" i="6"/>
  <c r="Y70" i="6"/>
  <c r="Z70" i="6"/>
  <c r="AA70" i="6"/>
  <c r="W71" i="6"/>
  <c r="X71" i="6"/>
  <c r="Y71" i="6"/>
  <c r="Z71" i="6"/>
  <c r="AA71" i="6"/>
  <c r="W72" i="6"/>
  <c r="X72" i="6"/>
  <c r="Y72" i="6"/>
  <c r="Z72" i="6"/>
  <c r="AA72" i="6"/>
  <c r="B4"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P9" i="6"/>
  <c r="Q9" i="6"/>
  <c r="R9" i="6"/>
  <c r="P10" i="6"/>
  <c r="Q10" i="6"/>
  <c r="R10" i="6"/>
  <c r="P11" i="6"/>
  <c r="Q11" i="6"/>
  <c r="R11" i="6"/>
  <c r="P12" i="6"/>
  <c r="Q12" i="6"/>
  <c r="R12" i="6"/>
  <c r="P13" i="6"/>
  <c r="Q13" i="6"/>
  <c r="R13" i="6"/>
  <c r="P14" i="6"/>
  <c r="Q14" i="6"/>
  <c r="R14" i="6"/>
  <c r="P15" i="6"/>
  <c r="Q15" i="6"/>
  <c r="R15" i="6"/>
  <c r="P16" i="6"/>
  <c r="Q16" i="6"/>
  <c r="R16" i="6"/>
  <c r="P17" i="6"/>
  <c r="Q17" i="6"/>
  <c r="R17" i="6"/>
  <c r="P18" i="6"/>
  <c r="Q18" i="6"/>
  <c r="R18" i="6"/>
  <c r="P19" i="6"/>
  <c r="Q19" i="6"/>
  <c r="R19"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B3" i="6"/>
  <c r="AB71" i="6"/>
  <c r="AB72"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H10" i="4"/>
  <c r="I10" i="4"/>
  <c r="J10" i="4"/>
  <c r="K10" i="4"/>
  <c r="L10" i="4"/>
  <c r="M10" i="4"/>
  <c r="H11" i="4"/>
  <c r="I11" i="4"/>
  <c r="J11" i="4"/>
  <c r="K11" i="4"/>
  <c r="L11" i="4"/>
  <c r="M11" i="4"/>
  <c r="H12" i="4"/>
  <c r="I12" i="4"/>
  <c r="J12" i="4"/>
  <c r="K12" i="4"/>
  <c r="L12" i="4"/>
  <c r="M12" i="4"/>
  <c r="H13" i="4"/>
  <c r="I13" i="4"/>
  <c r="J13" i="4"/>
  <c r="K13" i="4"/>
  <c r="L13" i="4"/>
  <c r="M13" i="4"/>
  <c r="H14" i="4"/>
  <c r="I14" i="4"/>
  <c r="J14" i="4"/>
  <c r="K14" i="4"/>
  <c r="L14" i="4"/>
  <c r="M14" i="4"/>
  <c r="H15" i="4"/>
  <c r="I15" i="4"/>
  <c r="J15" i="4"/>
  <c r="K15" i="4"/>
  <c r="L15" i="4"/>
  <c r="M15" i="4"/>
  <c r="H16" i="4"/>
  <c r="I16" i="4"/>
  <c r="J16" i="4"/>
  <c r="K16" i="4"/>
  <c r="L16" i="4"/>
  <c r="M16" i="4"/>
  <c r="H17" i="4"/>
  <c r="I17" i="4"/>
  <c r="J17" i="4"/>
  <c r="K17" i="4"/>
  <c r="L17" i="4"/>
  <c r="M17" i="4"/>
  <c r="H18" i="4"/>
  <c r="I18" i="4"/>
  <c r="J18" i="4"/>
  <c r="K18" i="4"/>
  <c r="L18" i="4"/>
  <c r="M18" i="4"/>
  <c r="H19" i="4"/>
  <c r="I19" i="4"/>
  <c r="J19" i="4"/>
  <c r="K19" i="4"/>
  <c r="L19" i="4"/>
  <c r="M19" i="4"/>
  <c r="H20" i="4"/>
  <c r="I20" i="4"/>
  <c r="J20" i="4"/>
  <c r="K20" i="4"/>
  <c r="L20" i="4"/>
  <c r="M20" i="4"/>
  <c r="H21" i="4"/>
  <c r="I21" i="4"/>
  <c r="J21" i="4"/>
  <c r="K21" i="4"/>
  <c r="L21" i="4"/>
  <c r="M21" i="4"/>
  <c r="H22" i="4"/>
  <c r="I22" i="4"/>
  <c r="J22" i="4"/>
  <c r="K22" i="4"/>
  <c r="L22" i="4"/>
  <c r="M22" i="4"/>
  <c r="H23" i="4"/>
  <c r="I23" i="4"/>
  <c r="J23" i="4"/>
  <c r="K23" i="4"/>
  <c r="L23" i="4"/>
  <c r="M23" i="4"/>
  <c r="H24" i="4"/>
  <c r="I24" i="4"/>
  <c r="J24" i="4"/>
  <c r="K24" i="4"/>
  <c r="L24" i="4"/>
  <c r="M24"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I9" i="4"/>
  <c r="J9" i="4"/>
  <c r="K9" i="4"/>
  <c r="L9" i="4"/>
  <c r="M9" i="4"/>
  <c r="H9" i="4"/>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2" i="3"/>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25" i="4"/>
  <c r="G26" i="4"/>
  <c r="G27" i="4"/>
  <c r="G10" i="4"/>
  <c r="G11" i="4"/>
  <c r="G12" i="4"/>
  <c r="G13" i="4"/>
  <c r="G14" i="4"/>
  <c r="G15" i="4"/>
  <c r="G16" i="4"/>
  <c r="G17" i="4"/>
  <c r="G18" i="4"/>
  <c r="G19" i="4"/>
  <c r="G20" i="4"/>
  <c r="G21" i="4"/>
  <c r="G22" i="4"/>
  <c r="G23" i="4"/>
  <c r="G24" i="4"/>
  <c r="G9" i="4"/>
  <c r="D40" i="6"/>
  <c r="D39" i="6"/>
  <c r="D38" i="6"/>
  <c r="D37" i="6"/>
  <c r="D36" i="6"/>
  <c r="D35" i="6"/>
  <c r="D34" i="6"/>
  <c r="D33" i="6"/>
  <c r="D32" i="6"/>
  <c r="D31" i="6"/>
  <c r="D30" i="6"/>
  <c r="D29" i="6"/>
  <c r="D28" i="6"/>
  <c r="D27" i="6"/>
  <c r="D26" i="6"/>
  <c r="D24" i="6"/>
  <c r="D23" i="6"/>
  <c r="D22" i="6"/>
  <c r="D21" i="6"/>
  <c r="D20" i="6"/>
  <c r="D19" i="6"/>
  <c r="D18" i="6"/>
  <c r="D17" i="6"/>
  <c r="D16" i="6"/>
  <c r="D15" i="6"/>
  <c r="D14" i="6"/>
  <c r="D13" i="6"/>
  <c r="D12" i="6"/>
  <c r="D11" i="6"/>
  <c r="D10" i="6"/>
  <c r="D25"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9" i="6"/>
  <c r="B2" i="6"/>
</calcChain>
</file>

<file path=xl/sharedStrings.xml><?xml version="1.0" encoding="utf-8"?>
<sst xmlns="http://schemas.openxmlformats.org/spreadsheetml/2006/main" count="787" uniqueCount="276">
  <si>
    <t>team_name</t>
  </si>
  <si>
    <t>School</t>
  </si>
  <si>
    <t>Abbreviation</t>
  </si>
  <si>
    <t>Seed</t>
  </si>
  <si>
    <t>Arizona</t>
  </si>
  <si>
    <t>ARIZ</t>
  </si>
  <si>
    <t>Arkansas-Little Rock</t>
  </si>
  <si>
    <t>Little Rock</t>
  </si>
  <si>
    <t>ARKLR</t>
  </si>
  <si>
    <t>Austin Peay</t>
  </si>
  <si>
    <t>PEAY</t>
  </si>
  <si>
    <t>Baylor</t>
  </si>
  <si>
    <t>BAYLOR</t>
  </si>
  <si>
    <t>Buffalo</t>
  </si>
  <si>
    <t>BUFF</t>
  </si>
  <si>
    <t>Butler</t>
  </si>
  <si>
    <t>BUTLER</t>
  </si>
  <si>
    <t>Cal State Bakersfield</t>
  </si>
  <si>
    <t>Cal-Baker.</t>
  </si>
  <si>
    <t>CSBAK</t>
  </si>
  <si>
    <t>California</t>
  </si>
  <si>
    <t>CAL</t>
  </si>
  <si>
    <t>Chattanooga</t>
  </si>
  <si>
    <t>CHATT</t>
  </si>
  <si>
    <t>Cincinnati</t>
  </si>
  <si>
    <t>CINCY</t>
  </si>
  <si>
    <t>Colorado</t>
  </si>
  <si>
    <t>COLO</t>
  </si>
  <si>
    <t>Connecticut</t>
  </si>
  <si>
    <t>UConn</t>
  </si>
  <si>
    <t>UCONN</t>
  </si>
  <si>
    <t>Dayton</t>
  </si>
  <si>
    <t>DAYTON</t>
  </si>
  <si>
    <t>Duke</t>
  </si>
  <si>
    <t>DUKE</t>
  </si>
  <si>
    <t>Fairleigh Dickinson</t>
  </si>
  <si>
    <t>PLAY4</t>
  </si>
  <si>
    <t>Florida Gulf Coast</t>
  </si>
  <si>
    <t>Fresno State</t>
  </si>
  <si>
    <t>Fresno St.</t>
  </si>
  <si>
    <t>FRESNO</t>
  </si>
  <si>
    <t>Gonzaga</t>
  </si>
  <si>
    <t>GONZAG</t>
  </si>
  <si>
    <t>Green Bay</t>
  </si>
  <si>
    <t>WISGB</t>
  </si>
  <si>
    <t>Hampton</t>
  </si>
  <si>
    <t>HAMP</t>
  </si>
  <si>
    <t>Hawaii</t>
  </si>
  <si>
    <t>HAWAII</t>
  </si>
  <si>
    <t>Holy Cross</t>
  </si>
  <si>
    <t>PLAY2</t>
  </si>
  <si>
    <t>Indiana</t>
  </si>
  <si>
    <t>IND</t>
  </si>
  <si>
    <t>Iona</t>
  </si>
  <si>
    <t>IONA</t>
  </si>
  <si>
    <t>Iowa</t>
  </si>
  <si>
    <t>IOWA</t>
  </si>
  <si>
    <t>Iowa State</t>
  </si>
  <si>
    <t>Iowa St.</t>
  </si>
  <si>
    <t>IOWAST</t>
  </si>
  <si>
    <t>Kansas</t>
  </si>
  <si>
    <t>KANSAS</t>
  </si>
  <si>
    <t>Kentucky</t>
  </si>
  <si>
    <t>UK</t>
  </si>
  <si>
    <t>Maryland</t>
  </si>
  <si>
    <t>MD</t>
  </si>
  <si>
    <t>Miami (FL)</t>
  </si>
  <si>
    <t>Miami (Fla.)</t>
  </si>
  <si>
    <t>MIAMI</t>
  </si>
  <si>
    <t>Michigan</t>
  </si>
  <si>
    <t>PLAY3</t>
  </si>
  <si>
    <t>Michigan State</t>
  </si>
  <si>
    <t>Michigan St.</t>
  </si>
  <si>
    <t>MICHST</t>
  </si>
  <si>
    <t>Middle Tennessee</t>
  </si>
  <si>
    <t>Middle Tenn.</t>
  </si>
  <si>
    <t>MTSU</t>
  </si>
  <si>
    <t>North Carolina</t>
  </si>
  <si>
    <t>N. Carolina</t>
  </si>
  <si>
    <t>UNC</t>
  </si>
  <si>
    <t>North Carolina-Asheville</t>
  </si>
  <si>
    <t>UNC-Ash.</t>
  </si>
  <si>
    <t>NCASHV</t>
  </si>
  <si>
    <t>North Carolina-Wilmington</t>
  </si>
  <si>
    <t>UNC-Wilm.</t>
  </si>
  <si>
    <t>NCWILM</t>
  </si>
  <si>
    <t>Northern Iowa</t>
  </si>
  <si>
    <t>N. Iowa</t>
  </si>
  <si>
    <t>NIOWA</t>
  </si>
  <si>
    <t>Notre Dame</t>
  </si>
  <si>
    <t>ND</t>
  </si>
  <si>
    <t>Oklahoma</t>
  </si>
  <si>
    <t>OKLA</t>
  </si>
  <si>
    <t>Oregon</t>
  </si>
  <si>
    <t>OREG</t>
  </si>
  <si>
    <t>Oregon State</t>
  </si>
  <si>
    <t>Oregon St.</t>
  </si>
  <si>
    <t>OREGST</t>
  </si>
  <si>
    <t>Pittsburgh</t>
  </si>
  <si>
    <t>PITT</t>
  </si>
  <si>
    <t>Providence</t>
  </si>
  <si>
    <t>PROV</t>
  </si>
  <si>
    <t>Purdue</t>
  </si>
  <si>
    <t>PURDUE</t>
  </si>
  <si>
    <t>Saint Joseph's</t>
  </si>
  <si>
    <t>Saint Joe's</t>
  </si>
  <si>
    <t>STJOES</t>
  </si>
  <si>
    <t>Seton Hall</t>
  </si>
  <si>
    <t>SETON</t>
  </si>
  <si>
    <t>South Dakota State</t>
  </si>
  <si>
    <t>S. Dak. St.</t>
  </si>
  <si>
    <t>SDAKST</t>
  </si>
  <si>
    <t>Southern</t>
  </si>
  <si>
    <t>Southern California</t>
  </si>
  <si>
    <t>USC</t>
  </si>
  <si>
    <t>Stephen F. Austin</t>
  </si>
  <si>
    <t>SF Austin</t>
  </si>
  <si>
    <t>SFA</t>
  </si>
  <si>
    <t>Stony Brook</t>
  </si>
  <si>
    <t>STNYBRK</t>
  </si>
  <si>
    <t>Syracuse</t>
  </si>
  <si>
    <t>CUSE</t>
  </si>
  <si>
    <t>Temple</t>
  </si>
  <si>
    <t>TEMPLE</t>
  </si>
  <si>
    <t>Texas</t>
  </si>
  <si>
    <t>TEXAS</t>
  </si>
  <si>
    <t>Texas A&amp;M</t>
  </si>
  <si>
    <t>TEXAM</t>
  </si>
  <si>
    <t>Texas Tech</t>
  </si>
  <si>
    <t>TXTECH</t>
  </si>
  <si>
    <t>Tulsa</t>
  </si>
  <si>
    <t>Utah</t>
  </si>
  <si>
    <t>UTAH</t>
  </si>
  <si>
    <t>Vanderbilt</t>
  </si>
  <si>
    <t>PLAY1</t>
  </si>
  <si>
    <t>Villanova</t>
  </si>
  <si>
    <t>NOVA</t>
  </si>
  <si>
    <t>Virginia</t>
  </si>
  <si>
    <t>UVA</t>
  </si>
  <si>
    <t>Virginia Commonwealth</t>
  </si>
  <si>
    <t>VCU</t>
  </si>
  <si>
    <t>Weber State</t>
  </si>
  <si>
    <t>Weber St.</t>
  </si>
  <si>
    <t>WEBER</t>
  </si>
  <si>
    <t>West Virginia</t>
  </si>
  <si>
    <t>W. Virginia</t>
  </si>
  <si>
    <t>WVU</t>
  </si>
  <si>
    <t>Wichita State</t>
  </si>
  <si>
    <t>Wisconsin</t>
  </si>
  <si>
    <t>WISC</t>
  </si>
  <si>
    <t>Xavier</t>
  </si>
  <si>
    <t>XAVIER</t>
  </si>
  <si>
    <t>Yale</t>
  </si>
  <si>
    <t>YALE</t>
  </si>
  <si>
    <t>Round1PCT</t>
  </si>
  <si>
    <t>Round2PCT</t>
  </si>
  <si>
    <t>Round3PCT</t>
  </si>
  <si>
    <t>Round4PCT</t>
  </si>
  <si>
    <t>Round5PCT</t>
  </si>
  <si>
    <t>Round6PCT</t>
  </si>
  <si>
    <t>gender</t>
  </si>
  <si>
    <t>forecast_date</t>
  </si>
  <si>
    <t>playin_flag</t>
  </si>
  <si>
    <t>rd1_win</t>
  </si>
  <si>
    <t>rd2_win</t>
  </si>
  <si>
    <t>rd3_win</t>
  </si>
  <si>
    <t>rd4_win</t>
  </si>
  <si>
    <t>rd5_win</t>
  </si>
  <si>
    <t>rd6_win</t>
  </si>
  <si>
    <t>rd7_win</t>
  </si>
  <si>
    <t>team_alive</t>
  </si>
  <si>
    <t>team_id</t>
  </si>
  <si>
    <t>mens</t>
  </si>
  <si>
    <t>Region</t>
  </si>
  <si>
    <t>SOUTH</t>
  </si>
  <si>
    <t>Team</t>
  </si>
  <si>
    <t>R2EV</t>
  </si>
  <si>
    <t>R1EV</t>
  </si>
  <si>
    <t>R3EV</t>
  </si>
  <si>
    <t>R4EV</t>
  </si>
  <si>
    <t>R5EV</t>
  </si>
  <si>
    <t>R6EV</t>
  </si>
  <si>
    <t>South_1</t>
  </si>
  <si>
    <t>East_1</t>
  </si>
  <si>
    <t>Midwest_1</t>
  </si>
  <si>
    <t>Midwest_2</t>
  </si>
  <si>
    <t>West_2</t>
  </si>
  <si>
    <t>South_2</t>
  </si>
  <si>
    <t>East_4</t>
  </si>
  <si>
    <t>East_3</t>
  </si>
  <si>
    <t>Midwest_5</t>
  </si>
  <si>
    <t>West_1</t>
  </si>
  <si>
    <t>West_3</t>
  </si>
  <si>
    <t>East_2</t>
  </si>
  <si>
    <t>South_6</t>
  </si>
  <si>
    <t>West_4</t>
  </si>
  <si>
    <t>South_5</t>
  </si>
  <si>
    <t>East_5</t>
  </si>
  <si>
    <t>South_3</t>
  </si>
  <si>
    <t>Midwest_4</t>
  </si>
  <si>
    <t>West_5</t>
  </si>
  <si>
    <t>West_6</t>
  </si>
  <si>
    <t>Midwest_3</t>
  </si>
  <si>
    <t>South_4</t>
  </si>
  <si>
    <t>South_7</t>
  </si>
  <si>
    <t>Midwest_11</t>
  </si>
  <si>
    <t>East_7</t>
  </si>
  <si>
    <t>East_6</t>
  </si>
  <si>
    <t>South_9</t>
  </si>
  <si>
    <t>West_9</t>
  </si>
  <si>
    <t>Midwest_9</t>
  </si>
  <si>
    <t>Midwest_6</t>
  </si>
  <si>
    <t>West_10</t>
  </si>
  <si>
    <t>Midwest_7</t>
  </si>
  <si>
    <t>Midwest_10</t>
  </si>
  <si>
    <t>East_10</t>
  </si>
  <si>
    <t>West_8</t>
  </si>
  <si>
    <t>East_9</t>
  </si>
  <si>
    <t>West_11</t>
  </si>
  <si>
    <t>East_14</t>
  </si>
  <si>
    <t>South_8</t>
  </si>
  <si>
    <t>West_12</t>
  </si>
  <si>
    <t>Midwest_8</t>
  </si>
  <si>
    <t>East_8</t>
  </si>
  <si>
    <t>Midwest_12</t>
  </si>
  <si>
    <t>South_12</t>
  </si>
  <si>
    <t>South_10</t>
  </si>
  <si>
    <t>West_13</t>
  </si>
  <si>
    <t>West_7</t>
  </si>
  <si>
    <t>Midwest_13</t>
  </si>
  <si>
    <t>West_14</t>
  </si>
  <si>
    <t>East_13</t>
  </si>
  <si>
    <t>East_12</t>
  </si>
  <si>
    <t>South_13</t>
  </si>
  <si>
    <t>Midwest_14</t>
  </si>
  <si>
    <t>South_14</t>
  </si>
  <si>
    <t>West_15</t>
  </si>
  <si>
    <t>Midwest_15</t>
  </si>
  <si>
    <t>South_15</t>
  </si>
  <si>
    <t>East_15</t>
  </si>
  <si>
    <t>South_16</t>
  </si>
  <si>
    <t>Midwest_16</t>
  </si>
  <si>
    <t>REGION_SEED</t>
  </si>
  <si>
    <t>East_16</t>
  </si>
  <si>
    <t>West_16</t>
  </si>
  <si>
    <t>East_11</t>
  </si>
  <si>
    <t>South_11</t>
  </si>
  <si>
    <t>WEST</t>
  </si>
  <si>
    <t>EAST</t>
  </si>
  <si>
    <t>MIDWEST</t>
  </si>
  <si>
    <t>ROUND VALUE</t>
  </si>
  <si>
    <t>FORMULANAME</t>
  </si>
  <si>
    <t>R1CHECK</t>
  </si>
  <si>
    <t>R2CHECK</t>
  </si>
  <si>
    <t>R3CHECK</t>
  </si>
  <si>
    <t>R4CHECK</t>
  </si>
  <si>
    <t>R5CHECK</t>
  </si>
  <si>
    <t>R6CHECK</t>
  </si>
  <si>
    <t>WIN1CHECK</t>
  </si>
  <si>
    <t>WIN2CHECK</t>
  </si>
  <si>
    <t>WIN3CHECK</t>
  </si>
  <si>
    <t>WIN4CHECK</t>
  </si>
  <si>
    <t>WIN5CHECk</t>
  </si>
  <si>
    <t>WIN6CHECK</t>
  </si>
  <si>
    <t>RoundError</t>
  </si>
  <si>
    <t>WinError</t>
  </si>
  <si>
    <t>Chalk Score</t>
  </si>
  <si>
    <t>Score Above</t>
  </si>
  <si>
    <t>R1W</t>
  </si>
  <si>
    <t>R2W</t>
  </si>
  <si>
    <t>R3W</t>
  </si>
  <si>
    <t>R4W</t>
  </si>
  <si>
    <t>R5W</t>
  </si>
  <si>
    <t>R6W</t>
  </si>
  <si>
    <t>Must be 0</t>
  </si>
  <si>
    <t>This model calculates the value added to a bracket relative to the likely picks of the rest of the pool. The 'Chalk Score' is the value of picking the higher seed in every game and the 'Score Above' is the value of the current bracket relative to the 'Chalk Bracket'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</si>
</sst>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5" formatCode="_-* #,##0.0000_-;\-* #,##0.0000_-;_-* &quot;-&quot;??_-;_-@_-"/>
    <numFmt numFmtId="168" formatCode="#,###;;&quot;--&quot;"/>
    <numFmt numFmtId="172" formatCode="#,##0;;&quot;--&quot;"/>
  </numFmts>
  <fonts count="7"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sz val="12"/>
      <color theme="0" tint="-0.499984740745262"/>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bottom/>
      <diagonal/>
    </border>
  </borders>
  <cellStyleXfs count="1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14" fontId="0" fillId="0" borderId="0" xfId="0" applyNumberFormat="1"/>
    <xf numFmtId="11" fontId="0" fillId="0" borderId="0" xfId="0" applyNumberFormat="1"/>
    <xf numFmtId="0" fontId="0" fillId="0" borderId="0" xfId="0" applyAlignment="1">
      <alignment horizontal="right"/>
    </xf>
    <xf numFmtId="0" fontId="0" fillId="2" borderId="0" xfId="0" applyFill="1"/>
    <xf numFmtId="165" fontId="0" fillId="0" borderId="0" xfId="0" applyNumberFormat="1"/>
    <xf numFmtId="168" fontId="0" fillId="0" borderId="0" xfId="1" applyNumberFormat="1" applyFont="1"/>
    <xf numFmtId="165" fontId="0" fillId="0" borderId="1" xfId="1" applyNumberFormat="1" applyFont="1" applyBorder="1"/>
    <xf numFmtId="165" fontId="0" fillId="0" borderId="2" xfId="1" applyNumberFormat="1" applyFont="1"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43" fontId="0" fillId="0" borderId="0" xfId="0" applyNumberFormat="1"/>
    <xf numFmtId="172" fontId="0" fillId="0" borderId="3" xfId="1" applyNumberFormat="1" applyFont="1" applyBorder="1"/>
    <xf numFmtId="172" fontId="0" fillId="0" borderId="1" xfId="1" applyNumberFormat="1" applyFont="1" applyBorder="1"/>
    <xf numFmtId="172" fontId="0" fillId="0" borderId="4" xfId="1" applyNumberFormat="1" applyFont="1" applyBorder="1"/>
    <xf numFmtId="172" fontId="0" fillId="0" borderId="5" xfId="1" applyNumberFormat="1" applyFont="1" applyBorder="1"/>
    <xf numFmtId="172" fontId="0" fillId="0" borderId="2" xfId="1" applyNumberFormat="1" applyFont="1" applyBorder="1"/>
    <xf numFmtId="0" fontId="5" fillId="0" borderId="0" xfId="0" applyFont="1"/>
    <xf numFmtId="2" fontId="5" fillId="0" borderId="0" xfId="0" applyNumberFormat="1" applyFont="1"/>
    <xf numFmtId="2" fontId="0" fillId="0" borderId="0" xfId="0" applyNumberFormat="1"/>
    <xf numFmtId="0" fontId="2" fillId="0" borderId="0" xfId="0" applyFont="1" applyAlignment="1">
      <alignment horizontal="center"/>
    </xf>
    <xf numFmtId="0" fontId="2" fillId="0" borderId="0" xfId="0" applyFont="1"/>
    <xf numFmtId="0" fontId="2" fillId="0" borderId="0" xfId="0" applyFont="1" applyAlignment="1">
      <alignment horizontal="right"/>
    </xf>
    <xf numFmtId="0" fontId="0" fillId="0" borderId="0" xfId="0" applyAlignment="1">
      <alignment horizontal="center" vertical="center"/>
    </xf>
    <xf numFmtId="0" fontId="6" fillId="0" borderId="0" xfId="0" applyFont="1"/>
    <xf numFmtId="0" fontId="5" fillId="0" borderId="0" xfId="0" applyFont="1" applyAlignment="1">
      <alignment horizontal="left" wrapText="1"/>
    </xf>
  </cellXfs>
  <cellStyles count="1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tabSelected="1" workbookViewId="0">
      <selection activeCell="A6" sqref="A6:B15"/>
    </sheetView>
  </sheetViews>
  <sheetFormatPr baseColWidth="10" defaultRowHeight="16" x14ac:dyDescent="0.2"/>
  <cols>
    <col min="1" max="1" width="12.83203125" bestFit="1" customWidth="1"/>
    <col min="3" max="3" width="25.1640625" style="25" bestFit="1" customWidth="1"/>
    <col min="4" max="4" width="0" hidden="1" customWidth="1"/>
    <col min="5" max="5" width="7" customWidth="1"/>
    <col min="6" max="6" width="5" style="24" bestFit="1" customWidth="1"/>
    <col min="7" max="7" width="10.83203125" style="22"/>
    <col min="14" max="27" width="0" hidden="1" customWidth="1"/>
  </cols>
  <sheetData>
    <row r="1" spans="1:27" x14ac:dyDescent="0.2">
      <c r="A1" s="18" t="s">
        <v>266</v>
      </c>
      <c r="B1" s="19">
        <v>24.966542245410011</v>
      </c>
    </row>
    <row r="2" spans="1:27" x14ac:dyDescent="0.2">
      <c r="A2" t="s">
        <v>267</v>
      </c>
      <c r="B2" s="20">
        <f>SUM(D9:D72)-B1</f>
        <v>6.2476582369999889</v>
      </c>
    </row>
    <row r="3" spans="1:27" x14ac:dyDescent="0.2">
      <c r="A3" t="s">
        <v>264</v>
      </c>
      <c r="B3">
        <f>SUM(O9:T72)</f>
        <v>0</v>
      </c>
      <c r="C3" s="25" t="s">
        <v>274</v>
      </c>
    </row>
    <row r="4" spans="1:27" x14ac:dyDescent="0.2">
      <c r="A4" t="s">
        <v>265</v>
      </c>
      <c r="B4">
        <f>SUM(V9:AA72)</f>
        <v>0</v>
      </c>
      <c r="C4" s="25" t="s">
        <v>274</v>
      </c>
    </row>
    <row r="6" spans="1:27" x14ac:dyDescent="0.2">
      <c r="A6" s="26" t="s">
        <v>275</v>
      </c>
      <c r="B6" s="26"/>
    </row>
    <row r="7" spans="1:27" x14ac:dyDescent="0.2">
      <c r="A7" s="26"/>
      <c r="B7" s="26"/>
      <c r="G7" s="23"/>
      <c r="O7">
        <v>2</v>
      </c>
      <c r="P7">
        <v>4</v>
      </c>
      <c r="Q7">
        <v>8</v>
      </c>
      <c r="R7">
        <v>16</v>
      </c>
      <c r="S7">
        <v>32</v>
      </c>
      <c r="T7">
        <v>64</v>
      </c>
    </row>
    <row r="8" spans="1:27" ht="17" thickBot="1" x14ac:dyDescent="0.25">
      <c r="A8" s="26"/>
      <c r="B8" s="26"/>
      <c r="E8" t="s">
        <v>173</v>
      </c>
      <c r="F8" s="24" t="s">
        <v>3</v>
      </c>
      <c r="G8" s="22" t="s">
        <v>175</v>
      </c>
      <c r="H8" s="21" t="s">
        <v>268</v>
      </c>
      <c r="I8" s="21" t="s">
        <v>269</v>
      </c>
      <c r="J8" s="21" t="s">
        <v>270</v>
      </c>
      <c r="K8" s="21" t="s">
        <v>271</v>
      </c>
      <c r="L8" s="21" t="s">
        <v>272</v>
      </c>
      <c r="M8" s="21" t="s">
        <v>273</v>
      </c>
      <c r="O8" t="s">
        <v>252</v>
      </c>
      <c r="P8" t="s">
        <v>253</v>
      </c>
      <c r="Q8" t="s">
        <v>254</v>
      </c>
      <c r="R8" t="s">
        <v>255</v>
      </c>
      <c r="S8" t="s">
        <v>256</v>
      </c>
      <c r="T8" t="s">
        <v>257</v>
      </c>
      <c r="V8" t="s">
        <v>258</v>
      </c>
      <c r="W8" t="s">
        <v>259</v>
      </c>
      <c r="X8" t="s">
        <v>260</v>
      </c>
      <c r="Y8" t="s">
        <v>261</v>
      </c>
      <c r="Z8" t="s">
        <v>262</v>
      </c>
      <c r="AA8" t="s">
        <v>263</v>
      </c>
    </row>
    <row r="9" spans="1:27" x14ac:dyDescent="0.2">
      <c r="A9" s="26"/>
      <c r="B9" s="26"/>
      <c r="D9">
        <f>SUMPRODUCT(H9:M9,EXPECTEDVALUES!H9:M9)</f>
        <v>8.6339317688400001</v>
      </c>
      <c r="E9" t="s">
        <v>174</v>
      </c>
      <c r="F9" s="24">
        <v>1</v>
      </c>
      <c r="G9" s="22" t="str">
        <f>VLOOKUP(E9&amp;"_"&amp;F9,Lookup!A:C,3,0)</f>
        <v>Kansas</v>
      </c>
      <c r="H9" s="13">
        <v>1</v>
      </c>
      <c r="I9" s="14">
        <v>1</v>
      </c>
      <c r="J9" s="14">
        <v>1</v>
      </c>
      <c r="K9" s="14">
        <v>1</v>
      </c>
      <c r="L9" s="14">
        <v>1</v>
      </c>
      <c r="M9" s="14">
        <v>1</v>
      </c>
      <c r="N9" s="6">
        <v>1</v>
      </c>
      <c r="O9" t="str">
        <f>IF($N9/O$7=ROUND($N9/O$7,0),IF(SUMIF($N$9:$N9,"&lt;="&amp;$N9,H$9:H9)=($N9/O$7),0,1),"")</f>
        <v/>
      </c>
      <c r="P9" t="str">
        <f>IF($N9/P$7=ROUND($N9/P$7,0),IF(SUMIF($N$9:$N9,"&lt;="&amp;$N9,I$9:I9)=($N9/P$7),0,1),"")</f>
        <v/>
      </c>
      <c r="Q9" t="str">
        <f>IF($N9/Q$7=ROUND($N9/Q$7,0),IF(SUMIF($N$9:$N9,"&lt;="&amp;$N9,J$9:J9)=($N9/Q$7),0,1),"")</f>
        <v/>
      </c>
      <c r="R9" t="str">
        <f>IF($N9/R$7=ROUND($N9/R$7,0),IF(SUMIF($N$9:$N9,"&lt;="&amp;$N9,K$9:K9)=($N9/R$7),0,1),"")</f>
        <v/>
      </c>
      <c r="S9" t="str">
        <f>IF($N9/S$7=ROUND($N9/S$7,0),IF(SUMIF($N$9:$N9,"&lt;="&amp;$N9,L$9:L9)=($N9/S$7),0,1),"")</f>
        <v/>
      </c>
      <c r="T9" t="str">
        <f>IF($N9/T$7=ROUND($N9/T$7,0),IF(SUMIF($N$9:$N9,"&lt;="&amp;$N9,M$9:M9)=($N9/T$7),0,1),"")</f>
        <v/>
      </c>
      <c r="V9">
        <v>0</v>
      </c>
      <c r="W9">
        <f>IF(I9=1,IF(SUM($H9:H9)=COLUMNS($H9:H9),0,1),"")</f>
        <v>0</v>
      </c>
      <c r="X9">
        <f>IF(J9=1,IF(SUM($H9:I9)=COLUMNS($H9:I9),0,1),"")</f>
        <v>0</v>
      </c>
      <c r="Y9">
        <f>IF(K9=1,IF(SUM($H9:J9)=COLUMNS($H9:J9),0,1),"")</f>
        <v>0</v>
      </c>
      <c r="Z9">
        <f>IF(L9=1,IF(SUM($H9:K9)=COLUMNS($H9:K9),0,1),"")</f>
        <v>0</v>
      </c>
      <c r="AA9">
        <f>IF(M9=1,IF(SUM($H9:L9)=COLUMNS($H9:L9),0,1),"")</f>
        <v>0</v>
      </c>
    </row>
    <row r="10" spans="1:27" ht="17" thickBot="1" x14ac:dyDescent="0.25">
      <c r="A10" s="26"/>
      <c r="B10" s="26"/>
      <c r="D10">
        <f>SUMPRODUCT(H10:M10,EXPECTEDVALUES!H10:M10)</f>
        <v>0</v>
      </c>
      <c r="E10" t="s">
        <v>174</v>
      </c>
      <c r="F10" s="24">
        <v>16</v>
      </c>
      <c r="G10" s="22" t="str">
        <f>VLOOKUP(E10&amp;"_"&amp;F10,Lookup!A:C,3,0)</f>
        <v>Austin Peay</v>
      </c>
      <c r="H10" s="15">
        <v>0</v>
      </c>
      <c r="I10" s="16">
        <v>0</v>
      </c>
      <c r="J10" s="16">
        <v>0</v>
      </c>
      <c r="K10" s="16">
        <v>0</v>
      </c>
      <c r="L10" s="16">
        <v>0</v>
      </c>
      <c r="M10" s="16">
        <v>0</v>
      </c>
      <c r="N10" s="6">
        <v>2</v>
      </c>
      <c r="O10">
        <f>IF($N10/O$7=ROUND($N10/O$7,0),IF(SUMIF($N$9:$N10,"&lt;="&amp;$N10,H$9:H10)=($N10/O$7),0,1),"")</f>
        <v>0</v>
      </c>
      <c r="P10" t="str">
        <f>IF($N10/P$7=ROUND($N10/P$7,0),IF(SUMIF($N$9:$N10,"&lt;="&amp;$N10,I$9:I10)=($N10/P$7),0,1),"")</f>
        <v/>
      </c>
      <c r="Q10" t="str">
        <f>IF($N10/Q$7=ROUND($N10/Q$7,0),IF(SUMIF($N$9:$N10,"&lt;="&amp;$N10,J$9:J10)=($N10/Q$7),0,1),"")</f>
        <v/>
      </c>
      <c r="R10" t="str">
        <f>IF($N10/R$7=ROUND($N10/R$7,0),IF(SUMIF($N$9:$N10,"&lt;="&amp;$N10,K$9:K10)=($N10/R$7),0,1),"")</f>
        <v/>
      </c>
      <c r="S10" t="str">
        <f>IF($N10/S$7=ROUND($N10/S$7,0),IF(SUMIF($N$9:$N10,"&lt;="&amp;$N10,L$9:L10)=($N10/S$7),0,1),"")</f>
        <v/>
      </c>
      <c r="T10" t="str">
        <f>IF($N10/T$7=ROUND($N10/T$7,0),IF(SUMIF($N$9:$N10,"&lt;="&amp;$N10,M$9:M10)=($N10/T$7),0,1),"")</f>
        <v/>
      </c>
      <c r="V10">
        <v>0</v>
      </c>
      <c r="W10" t="str">
        <f>IF(I10=1,IF(SUM($H10:H10)=COLUMNS($H10:H10),0,1),"")</f>
        <v/>
      </c>
      <c r="X10" t="str">
        <f>IF(J10=1,IF(SUM($H10:I10)=COLUMNS($H10:I10),0,1),"")</f>
        <v/>
      </c>
      <c r="Y10" t="str">
        <f>IF(K10=1,IF(SUM($H10:J10)=COLUMNS($H10:J10),0,1),"")</f>
        <v/>
      </c>
      <c r="Z10" t="str">
        <f>IF(L10=1,IF(SUM($H10:K10)=COLUMNS($H10:K10),0,1),"")</f>
        <v/>
      </c>
      <c r="AA10" t="str">
        <f>IF(M10=1,IF(SUM($H10:L10)=COLUMNS($H10:L10),0,1),"")</f>
        <v/>
      </c>
    </row>
    <row r="11" spans="1:27" x14ac:dyDescent="0.2">
      <c r="A11" s="26"/>
      <c r="B11" s="26"/>
      <c r="D11">
        <f>SUMPRODUCT(H11:M11,EXPECTEDVALUES!H11:M11)</f>
        <v>0.25290714168</v>
      </c>
      <c r="E11" t="s">
        <v>174</v>
      </c>
      <c r="F11" s="24">
        <v>8</v>
      </c>
      <c r="G11" s="22" t="str">
        <f>VLOOKUP(E11&amp;"_"&amp;F11,Lookup!A:C,3,0)</f>
        <v>Colorado</v>
      </c>
      <c r="H11" s="14">
        <v>1</v>
      </c>
      <c r="I11" s="16">
        <v>0</v>
      </c>
      <c r="J11" s="16">
        <v>0</v>
      </c>
      <c r="K11" s="16">
        <v>0</v>
      </c>
      <c r="L11" s="16">
        <v>0</v>
      </c>
      <c r="M11" s="16">
        <v>0</v>
      </c>
      <c r="N11" s="6">
        <v>3</v>
      </c>
      <c r="O11" t="str">
        <f>IF($N11/O$7=ROUND($N11/O$7,0),IF(SUMIF($N$9:$N11,"&lt;="&amp;$N11,H$9:H11)=($N11/O$7),0,1),"")</f>
        <v/>
      </c>
      <c r="P11" t="str">
        <f>IF($N11/P$7=ROUND($N11/P$7,0),IF(SUMIF($N$9:$N11,"&lt;="&amp;$N11,I$9:I11)=($N11/P$7),0,1),"")</f>
        <v/>
      </c>
      <c r="Q11" t="str">
        <f>IF($N11/Q$7=ROUND($N11/Q$7,0),IF(SUMIF($N$9:$N11,"&lt;="&amp;$N11,J$9:J11)=($N11/Q$7),0,1),"")</f>
        <v/>
      </c>
      <c r="R11" t="str">
        <f>IF($N11/R$7=ROUND($N11/R$7,0),IF(SUMIF($N$9:$N11,"&lt;="&amp;$N11,K$9:K11)=($N11/R$7),0,1),"")</f>
        <v/>
      </c>
      <c r="S11" t="str">
        <f>IF($N11/S$7=ROUND($N11/S$7,0),IF(SUMIF($N$9:$N11,"&lt;="&amp;$N11,L$9:L11)=($N11/S$7),0,1),"")</f>
        <v/>
      </c>
      <c r="T11" t="str">
        <f>IF($N11/T$7=ROUND($N11/T$7,0),IF(SUMIF($N$9:$N11,"&lt;="&amp;$N11,M$9:M11)=($N11/T$7),0,1),"")</f>
        <v/>
      </c>
      <c r="V11">
        <v>0</v>
      </c>
      <c r="W11" t="str">
        <f>IF(I11=1,IF(SUM($H11:H11)=COLUMNS($H11:H11),0,1),"")</f>
        <v/>
      </c>
      <c r="X11" t="str">
        <f>IF(J11=1,IF(SUM($H11:I11)=COLUMNS($H11:I11),0,1),"")</f>
        <v/>
      </c>
      <c r="Y11" t="str">
        <f>IF(K11=1,IF(SUM($H11:J11)=COLUMNS($H11:J11),0,1),"")</f>
        <v/>
      </c>
      <c r="Z11" t="str">
        <f>IF(L11=1,IF(SUM($H11:K11)=COLUMNS($H11:K11),0,1),"")</f>
        <v/>
      </c>
      <c r="AA11" t="str">
        <f>IF(M11=1,IF(SUM($H11:L11)=COLUMNS($H11:L11),0,1),"")</f>
        <v/>
      </c>
    </row>
    <row r="12" spans="1:27" ht="17" thickBot="1" x14ac:dyDescent="0.25">
      <c r="A12" s="26"/>
      <c r="B12" s="26"/>
      <c r="D12">
        <f>SUMPRODUCT(H12:M12,EXPECTEDVALUES!H12:M12)</f>
        <v>0</v>
      </c>
      <c r="E12" t="s">
        <v>174</v>
      </c>
      <c r="F12" s="24">
        <v>9</v>
      </c>
      <c r="G12" s="22" t="str">
        <f>VLOOKUP(E12&amp;"_"&amp;F12,Lookup!A:C,3,0)</f>
        <v>Connecticut</v>
      </c>
      <c r="H12" s="16">
        <v>0</v>
      </c>
      <c r="I12" s="17">
        <v>0</v>
      </c>
      <c r="J12" s="16">
        <v>0</v>
      </c>
      <c r="K12" s="16">
        <v>0</v>
      </c>
      <c r="L12" s="16">
        <v>0</v>
      </c>
      <c r="M12" s="16">
        <v>0</v>
      </c>
      <c r="N12" s="6">
        <v>4</v>
      </c>
      <c r="O12">
        <f>IF($N12/O$7=ROUND($N12/O$7,0),IF(SUMIF($N$9:$N12,"&lt;="&amp;$N12,H$9:H12)=($N12/O$7),0,1),"")</f>
        <v>0</v>
      </c>
      <c r="P12">
        <f>IF($N12/P$7=ROUND($N12/P$7,0),IF(SUMIF($N$9:$N12,"&lt;="&amp;$N12,I$9:I12)=($N12/P$7),0,1),"")</f>
        <v>0</v>
      </c>
      <c r="Q12" t="str">
        <f>IF($N12/Q$7=ROUND($N12/Q$7,0),IF(SUMIF($N$9:$N12,"&lt;="&amp;$N12,J$9:J12)=($N12/Q$7),0,1),"")</f>
        <v/>
      </c>
      <c r="R12" t="str">
        <f>IF($N12/R$7=ROUND($N12/R$7,0),IF(SUMIF($N$9:$N12,"&lt;="&amp;$N12,K$9:K12)=($N12/R$7),0,1),"")</f>
        <v/>
      </c>
      <c r="S12" t="str">
        <f>IF($N12/S$7=ROUND($N12/S$7,0),IF(SUMIF($N$9:$N12,"&lt;="&amp;$N12,L$9:L12)=($N12/S$7),0,1),"")</f>
        <v/>
      </c>
      <c r="T12" t="str">
        <f>IF($N12/T$7=ROUND($N12/T$7,0),IF(SUMIF($N$9:$N12,"&lt;="&amp;$N12,M$9:M12)=($N12/T$7),0,1),"")</f>
        <v/>
      </c>
      <c r="V12">
        <v>0</v>
      </c>
      <c r="W12" t="str">
        <f>IF(I12=1,IF(SUM($H12:H12)=COLUMNS($H12:H12),0,1),"")</f>
        <v/>
      </c>
      <c r="X12" t="str">
        <f>IF(J12=1,IF(SUM($H12:I12)=COLUMNS($H12:I12),0,1),"")</f>
        <v/>
      </c>
      <c r="Y12" t="str">
        <f>IF(K12=1,IF(SUM($H12:J12)=COLUMNS($H12:J12),0,1),"")</f>
        <v/>
      </c>
      <c r="Z12" t="str">
        <f>IF(L12=1,IF(SUM($H12:K12)=COLUMNS($H12:K12),0,1),"")</f>
        <v/>
      </c>
      <c r="AA12" t="str">
        <f>IF(M12=1,IF(SUM($H12:L12)=COLUMNS($H12:L12),0,1),"")</f>
        <v/>
      </c>
    </row>
    <row r="13" spans="1:27" x14ac:dyDescent="0.2">
      <c r="A13" s="26"/>
      <c r="B13" s="26"/>
      <c r="D13">
        <f>SUMPRODUCT(H13:M13,EXPECTEDVALUES!H13:M13)</f>
        <v>0</v>
      </c>
      <c r="E13" t="s">
        <v>174</v>
      </c>
      <c r="F13" s="24">
        <v>5</v>
      </c>
      <c r="G13" s="22" t="str">
        <f>VLOOKUP(E13&amp;"_"&amp;F13,Lookup!A:C,3,0)</f>
        <v>Maryland</v>
      </c>
      <c r="H13" s="14">
        <v>0</v>
      </c>
      <c r="I13" s="14">
        <v>0</v>
      </c>
      <c r="J13" s="16">
        <v>0</v>
      </c>
      <c r="K13" s="16">
        <v>0</v>
      </c>
      <c r="L13" s="16">
        <v>0</v>
      </c>
      <c r="M13" s="16">
        <v>0</v>
      </c>
      <c r="N13" s="6">
        <v>5</v>
      </c>
      <c r="O13" t="str">
        <f>IF($N13/O$7=ROUND($N13/O$7,0),IF(SUMIF($N$9:$N13,"&lt;="&amp;$N13,H$9:H13)=($N13/O$7),0,1),"")</f>
        <v/>
      </c>
      <c r="P13" t="str">
        <f>IF($N13/P$7=ROUND($N13/P$7,0),IF(SUMIF($N$9:$N13,"&lt;="&amp;$N13,I$9:I13)=($N13/P$7),0,1),"")</f>
        <v/>
      </c>
      <c r="Q13" t="str">
        <f>IF($N13/Q$7=ROUND($N13/Q$7,0),IF(SUMIF($N$9:$N13,"&lt;="&amp;$N13,J$9:J13)=($N13/Q$7),0,1),"")</f>
        <v/>
      </c>
      <c r="R13" t="str">
        <f>IF($N13/R$7=ROUND($N13/R$7,0),IF(SUMIF($N$9:$N13,"&lt;="&amp;$N13,K$9:K13)=($N13/R$7),0,1),"")</f>
        <v/>
      </c>
      <c r="S13" t="str">
        <f>IF($N13/S$7=ROUND($N13/S$7,0),IF(SUMIF($N$9:$N13,"&lt;="&amp;$N13,L$9:L13)=($N13/S$7),0,1),"")</f>
        <v/>
      </c>
      <c r="T13" t="str">
        <f>IF($N13/T$7=ROUND($N13/T$7,0),IF(SUMIF($N$9:$N13,"&lt;="&amp;$N13,M$9:M13)=($N13/T$7),0,1),"")</f>
        <v/>
      </c>
      <c r="V13">
        <v>0</v>
      </c>
      <c r="W13" t="str">
        <f>IF(I13=1,IF(SUM($H13:H13)=COLUMNS($H13:H13),0,1),"")</f>
        <v/>
      </c>
      <c r="X13" t="str">
        <f>IF(J13=1,IF(SUM($H13:I13)=COLUMNS($H13:I13),0,1),"")</f>
        <v/>
      </c>
      <c r="Y13" t="str">
        <f>IF(K13=1,IF(SUM($H13:J13)=COLUMNS($H13:J13),0,1),"")</f>
        <v/>
      </c>
      <c r="Z13" t="str">
        <f>IF(L13=1,IF(SUM($H13:K13)=COLUMNS($H13:K13),0,1),"")</f>
        <v/>
      </c>
      <c r="AA13" t="str">
        <f>IF(M13=1,IF(SUM($H13:L13)=COLUMNS($H13:L13),0,1),"")</f>
        <v/>
      </c>
    </row>
    <row r="14" spans="1:27" ht="17" thickBot="1" x14ac:dyDescent="0.25">
      <c r="A14" s="26"/>
      <c r="B14" s="26"/>
      <c r="D14">
        <f>SUMPRODUCT(H14:M14,EXPECTEDVALUES!H14:M14)</f>
        <v>0.18317907731999999</v>
      </c>
      <c r="E14" t="s">
        <v>174</v>
      </c>
      <c r="F14" s="24">
        <v>12</v>
      </c>
      <c r="G14" s="22" t="str">
        <f>VLOOKUP(E14&amp;"_"&amp;F14,Lookup!A:C,3,0)</f>
        <v>South Dakota State</v>
      </c>
      <c r="H14" s="17">
        <v>1</v>
      </c>
      <c r="I14" s="16">
        <v>0</v>
      </c>
      <c r="J14" s="16">
        <v>0</v>
      </c>
      <c r="K14" s="16">
        <v>0</v>
      </c>
      <c r="L14" s="16">
        <v>0</v>
      </c>
      <c r="M14" s="16">
        <v>0</v>
      </c>
      <c r="N14" s="6">
        <v>6</v>
      </c>
      <c r="O14">
        <f>IF($N14/O$7=ROUND($N14/O$7,0),IF(SUMIF($N$9:$N14,"&lt;="&amp;$N14,H$9:H14)=($N14/O$7),0,1),"")</f>
        <v>0</v>
      </c>
      <c r="P14" t="str">
        <f>IF($N14/P$7=ROUND($N14/P$7,0),IF(SUMIF($N$9:$N14,"&lt;="&amp;$N14,I$9:I14)=($N14/P$7),0,1),"")</f>
        <v/>
      </c>
      <c r="Q14" t="str">
        <f>IF($N14/Q$7=ROUND($N14/Q$7,0),IF(SUMIF($N$9:$N14,"&lt;="&amp;$N14,J$9:J14)=($N14/Q$7),0,1),"")</f>
        <v/>
      </c>
      <c r="R14" t="str">
        <f>IF($N14/R$7=ROUND($N14/R$7,0),IF(SUMIF($N$9:$N14,"&lt;="&amp;$N14,K$9:K14)=($N14/R$7),0,1),"")</f>
        <v/>
      </c>
      <c r="S14" t="str">
        <f>IF($N14/S$7=ROUND($N14/S$7,0),IF(SUMIF($N$9:$N14,"&lt;="&amp;$N14,L$9:L14)=($N14/S$7),0,1),"")</f>
        <v/>
      </c>
      <c r="T14" t="str">
        <f>IF($N14/T$7=ROUND($N14/T$7,0),IF(SUMIF($N$9:$N14,"&lt;="&amp;$N14,M$9:M14)=($N14/T$7),0,1),"")</f>
        <v/>
      </c>
      <c r="V14">
        <v>0</v>
      </c>
      <c r="W14" t="str">
        <f>IF(I14=1,IF(SUM($H14:H14)=COLUMNS($H14:H14),0,1),"")</f>
        <v/>
      </c>
      <c r="X14" t="str">
        <f>IF(J14=1,IF(SUM($H14:I14)=COLUMNS($H14:I14),0,1),"")</f>
        <v/>
      </c>
      <c r="Y14" t="str">
        <f>IF(K14=1,IF(SUM($H14:J14)=COLUMNS($H14:J14),0,1),"")</f>
        <v/>
      </c>
      <c r="Z14" t="str">
        <f>IF(L14=1,IF(SUM($H14:K14)=COLUMNS($H14:K14),0,1),"")</f>
        <v/>
      </c>
      <c r="AA14" t="str">
        <f>IF(M14=1,IF(SUM($H14:L14)=COLUMNS($H14:L14),0,1),"")</f>
        <v/>
      </c>
    </row>
    <row r="15" spans="1:27" x14ac:dyDescent="0.2">
      <c r="A15" s="26"/>
      <c r="B15" s="26"/>
      <c r="D15">
        <f>SUMPRODUCT(H15:M15,EXPECTEDVALUES!H15:M15)</f>
        <v>0.74548087626000004</v>
      </c>
      <c r="E15" t="s">
        <v>174</v>
      </c>
      <c r="F15" s="24">
        <v>4</v>
      </c>
      <c r="G15" s="22" t="str">
        <f>VLOOKUP(E15&amp;"_"&amp;F15,Lookup!A:C,3,0)</f>
        <v>California</v>
      </c>
      <c r="H15" s="14">
        <v>1</v>
      </c>
      <c r="I15" s="16">
        <v>1</v>
      </c>
      <c r="J15" s="16">
        <v>0</v>
      </c>
      <c r="K15" s="16">
        <v>0</v>
      </c>
      <c r="L15" s="16">
        <v>0</v>
      </c>
      <c r="M15" s="16">
        <v>0</v>
      </c>
      <c r="N15" s="6">
        <v>7</v>
      </c>
      <c r="O15" t="str">
        <f>IF($N15/O$7=ROUND($N15/O$7,0),IF(SUMIF($N$9:$N15,"&lt;="&amp;$N15,H$9:H15)=($N15/O$7),0,1),"")</f>
        <v/>
      </c>
      <c r="P15" t="str">
        <f>IF($N15/P$7=ROUND($N15/P$7,0),IF(SUMIF($N$9:$N15,"&lt;="&amp;$N15,I$9:I15)=($N15/P$7),0,1),"")</f>
        <v/>
      </c>
      <c r="Q15" t="str">
        <f>IF($N15/Q$7=ROUND($N15/Q$7,0),IF(SUMIF($N$9:$N15,"&lt;="&amp;$N15,J$9:J15)=($N15/Q$7),0,1),"")</f>
        <v/>
      </c>
      <c r="R15" t="str">
        <f>IF($N15/R$7=ROUND($N15/R$7,0),IF(SUMIF($N$9:$N15,"&lt;="&amp;$N15,K$9:K15)=($N15/R$7),0,1),"")</f>
        <v/>
      </c>
      <c r="S15" t="str">
        <f>IF($N15/S$7=ROUND($N15/S$7,0),IF(SUMIF($N$9:$N15,"&lt;="&amp;$N15,L$9:L15)=($N15/S$7),0,1),"")</f>
        <v/>
      </c>
      <c r="T15" t="str">
        <f>IF($N15/T$7=ROUND($N15/T$7,0),IF(SUMIF($N$9:$N15,"&lt;="&amp;$N15,M$9:M15)=($N15/T$7),0,1),"")</f>
        <v/>
      </c>
      <c r="V15">
        <v>0</v>
      </c>
      <c r="W15">
        <f>IF(I15=1,IF(SUM($H15:H15)=COLUMNS($H15:H15),0,1),"")</f>
        <v>0</v>
      </c>
      <c r="X15" t="str">
        <f>IF(J15=1,IF(SUM($H15:I15)=COLUMNS($H15:I15),0,1),"")</f>
        <v/>
      </c>
      <c r="Y15" t="str">
        <f>IF(K15=1,IF(SUM($H15:J15)=COLUMNS($H15:J15),0,1),"")</f>
        <v/>
      </c>
      <c r="Z15" t="str">
        <f>IF(L15=1,IF(SUM($H15:K15)=COLUMNS($H15:K15),0,1),"")</f>
        <v/>
      </c>
      <c r="AA15" t="str">
        <f>IF(M15=1,IF(SUM($H15:L15)=COLUMNS($H15:L15),0,1),"")</f>
        <v/>
      </c>
    </row>
    <row r="16" spans="1:27" ht="17" thickBot="1" x14ac:dyDescent="0.25">
      <c r="D16">
        <f>SUMPRODUCT(H16:M16,EXPECTEDVALUES!H16:M16)</f>
        <v>0</v>
      </c>
      <c r="E16" t="s">
        <v>174</v>
      </c>
      <c r="F16" s="24">
        <v>13</v>
      </c>
      <c r="G16" s="22" t="str">
        <f>VLOOKUP(E16&amp;"_"&amp;F16,Lookup!A:C,3,0)</f>
        <v>Hawaii</v>
      </c>
      <c r="H16" s="17">
        <v>0</v>
      </c>
      <c r="I16" s="17">
        <v>0</v>
      </c>
      <c r="J16" s="17">
        <v>0</v>
      </c>
      <c r="K16" s="16">
        <v>0</v>
      </c>
      <c r="L16" s="16">
        <v>0</v>
      </c>
      <c r="M16" s="16">
        <v>0</v>
      </c>
      <c r="N16" s="6">
        <v>8</v>
      </c>
      <c r="O16">
        <f>IF($N16/O$7=ROUND($N16/O$7,0),IF(SUMIF($N$9:$N16,"&lt;="&amp;$N16,H$9:H16)=($N16/O$7),0,1),"")</f>
        <v>0</v>
      </c>
      <c r="P16">
        <f>IF($N16/P$7=ROUND($N16/P$7,0),IF(SUMIF($N$9:$N16,"&lt;="&amp;$N16,I$9:I16)=($N16/P$7),0,1),"")</f>
        <v>0</v>
      </c>
      <c r="Q16">
        <f>IF($N16/Q$7=ROUND($N16/Q$7,0),IF(SUMIF($N$9:$N16,"&lt;="&amp;$N16,J$9:J16)=($N16/Q$7),0,1),"")</f>
        <v>0</v>
      </c>
      <c r="R16" t="str">
        <f>IF($N16/R$7=ROUND($N16/R$7,0),IF(SUMIF($N$9:$N16,"&lt;="&amp;$N16,K$9:K16)=($N16/R$7),0,1),"")</f>
        <v/>
      </c>
      <c r="S16" t="str">
        <f>IF($N16/S$7=ROUND($N16/S$7,0),IF(SUMIF($N$9:$N16,"&lt;="&amp;$N16,L$9:L16)=($N16/S$7),0,1),"")</f>
        <v/>
      </c>
      <c r="T16" t="str">
        <f>IF($N16/T$7=ROUND($N16/T$7,0),IF(SUMIF($N$9:$N16,"&lt;="&amp;$N16,M$9:M16)=($N16/T$7),0,1),"")</f>
        <v/>
      </c>
      <c r="V16">
        <v>0</v>
      </c>
      <c r="W16" t="str">
        <f>IF(I16=1,IF(SUM($H16:H16)=COLUMNS($H16:H16),0,1),"")</f>
        <v/>
      </c>
      <c r="X16" t="str">
        <f>IF(J16=1,IF(SUM($H16:I16)=COLUMNS($H16:I16),0,1),"")</f>
        <v/>
      </c>
      <c r="Y16" t="str">
        <f>IF(K16=1,IF(SUM($H16:J16)=COLUMNS($H16:J16),0,1),"")</f>
        <v/>
      </c>
      <c r="Z16" t="str">
        <f>IF(L16=1,IF(SUM($H16:K16)=COLUMNS($H16:K16),0,1),"")</f>
        <v/>
      </c>
      <c r="AA16" t="str">
        <f>IF(M16=1,IF(SUM($H16:L16)=COLUMNS($H16:L16),0,1),"")</f>
        <v/>
      </c>
    </row>
    <row r="17" spans="4:27" x14ac:dyDescent="0.2">
      <c r="D17">
        <f>SUMPRODUCT(H17:M17,EXPECTEDVALUES!H17:M17)</f>
        <v>0.49666298250000002</v>
      </c>
      <c r="E17" t="s">
        <v>174</v>
      </c>
      <c r="F17" s="24">
        <v>6</v>
      </c>
      <c r="G17" s="22" t="str">
        <f>VLOOKUP(E17&amp;"_"&amp;F17,Lookup!A:C,3,0)</f>
        <v>Arizona</v>
      </c>
      <c r="H17" s="14">
        <v>1</v>
      </c>
      <c r="I17" s="14">
        <v>1</v>
      </c>
      <c r="J17" s="14">
        <v>0</v>
      </c>
      <c r="K17" s="16">
        <v>0</v>
      </c>
      <c r="L17" s="16">
        <v>0</v>
      </c>
      <c r="M17" s="16">
        <v>0</v>
      </c>
      <c r="N17" s="6">
        <v>9</v>
      </c>
      <c r="O17" t="str">
        <f>IF($N17/O$7=ROUND($N17/O$7,0),IF(SUMIF($N$9:$N17,"&lt;="&amp;$N17,H$9:H17)=($N17/O$7),0,1),"")</f>
        <v/>
      </c>
      <c r="P17" t="str">
        <f>IF($N17/P$7=ROUND($N17/P$7,0),IF(SUMIF($N$9:$N17,"&lt;="&amp;$N17,I$9:I17)=($N17/P$7),0,1),"")</f>
        <v/>
      </c>
      <c r="Q17" t="str">
        <f>IF($N17/Q$7=ROUND($N17/Q$7,0),IF(SUMIF($N$9:$N17,"&lt;="&amp;$N17,J$9:J17)=($N17/Q$7),0,1),"")</f>
        <v/>
      </c>
      <c r="R17" t="str">
        <f>IF($N17/R$7=ROUND($N17/R$7,0),IF(SUMIF($N$9:$N17,"&lt;="&amp;$N17,K$9:K17)=($N17/R$7),0,1),"")</f>
        <v/>
      </c>
      <c r="S17" t="str">
        <f>IF($N17/S$7=ROUND($N17/S$7,0),IF(SUMIF($N$9:$N17,"&lt;="&amp;$N17,L$9:L17)=($N17/S$7),0,1),"")</f>
        <v/>
      </c>
      <c r="T17" t="str">
        <f>IF($N17/T$7=ROUND($N17/T$7,0),IF(SUMIF($N$9:$N17,"&lt;="&amp;$N17,M$9:M17)=($N17/T$7),0,1),"")</f>
        <v/>
      </c>
      <c r="V17">
        <v>0</v>
      </c>
      <c r="W17">
        <f>IF(I17=1,IF(SUM($H17:H17)=COLUMNS($H17:H17),0,1),"")</f>
        <v>0</v>
      </c>
      <c r="X17" t="str">
        <f>IF(J17=1,IF(SUM($H17:I17)=COLUMNS($H17:I17),0,1),"")</f>
        <v/>
      </c>
      <c r="Y17" t="str">
        <f>IF(K17=1,IF(SUM($H17:J17)=COLUMNS($H17:J17),0,1),"")</f>
        <v/>
      </c>
      <c r="Z17" t="str">
        <f>IF(L17=1,IF(SUM($H17:K17)=COLUMNS($H17:K17),0,1),"")</f>
        <v/>
      </c>
      <c r="AA17" t="str">
        <f>IF(M17=1,IF(SUM($H17:L17)=COLUMNS($H17:L17),0,1),"")</f>
        <v/>
      </c>
    </row>
    <row r="18" spans="4:27" ht="17" thickBot="1" x14ac:dyDescent="0.25">
      <c r="D18">
        <f>SUMPRODUCT(H18:M18,EXPECTEDVALUES!H18:M18)</f>
        <v>0</v>
      </c>
      <c r="E18" t="s">
        <v>174</v>
      </c>
      <c r="F18" s="24">
        <v>11</v>
      </c>
      <c r="G18" s="22" t="str">
        <f>VLOOKUP(E18&amp;"_"&amp;F18,Lookup!A:C,3,0)</f>
        <v>Vanderbilt</v>
      </c>
      <c r="H18" s="17">
        <v>0</v>
      </c>
      <c r="I18" s="16">
        <v>0</v>
      </c>
      <c r="J18" s="16">
        <v>0</v>
      </c>
      <c r="K18" s="16">
        <v>0</v>
      </c>
      <c r="L18" s="16">
        <v>0</v>
      </c>
      <c r="M18" s="16">
        <v>0</v>
      </c>
      <c r="N18" s="6">
        <v>10</v>
      </c>
      <c r="O18">
        <f>IF($N18/O$7=ROUND($N18/O$7,0),IF(SUMIF($N$9:$N18,"&lt;="&amp;$N18,H$9:H18)=($N18/O$7),0,1),"")</f>
        <v>0</v>
      </c>
      <c r="P18" t="str">
        <f>IF($N18/P$7=ROUND($N18/P$7,0),IF(SUMIF($N$9:$N18,"&lt;="&amp;$N18,I$9:I18)=($N18/P$7),0,1),"")</f>
        <v/>
      </c>
      <c r="Q18" t="str">
        <f>IF($N18/Q$7=ROUND($N18/Q$7,0),IF(SUMIF($N$9:$N18,"&lt;="&amp;$N18,J$9:J18)=($N18/Q$7),0,1),"")</f>
        <v/>
      </c>
      <c r="R18" t="str">
        <f>IF($N18/R$7=ROUND($N18/R$7,0),IF(SUMIF($N$9:$N18,"&lt;="&amp;$N18,K$9:K18)=($N18/R$7),0,1),"")</f>
        <v/>
      </c>
      <c r="S18" t="str">
        <f>IF($N18/S$7=ROUND($N18/S$7,0),IF(SUMIF($N$9:$N18,"&lt;="&amp;$N18,L$9:L18)=($N18/S$7),0,1),"")</f>
        <v/>
      </c>
      <c r="T18" t="str">
        <f>IF($N18/T$7=ROUND($N18/T$7,0),IF(SUMIF($N$9:$N18,"&lt;="&amp;$N18,M$9:M18)=($N18/T$7),0,1),"")</f>
        <v/>
      </c>
      <c r="V18">
        <v>0</v>
      </c>
      <c r="W18" t="str">
        <f>IF(I18=1,IF(SUM($H18:H18)=COLUMNS($H18:H18),0,1),"")</f>
        <v/>
      </c>
      <c r="X18" t="str">
        <f>IF(J18=1,IF(SUM($H18:I18)=COLUMNS($H18:I18),0,1),"")</f>
        <v/>
      </c>
      <c r="Y18" t="str">
        <f>IF(K18=1,IF(SUM($H18:J18)=COLUMNS($H18:J18),0,1),"")</f>
        <v/>
      </c>
      <c r="Z18" t="str">
        <f>IF(L18=1,IF(SUM($H18:K18)=COLUMNS($H18:K18),0,1),"")</f>
        <v/>
      </c>
      <c r="AA18" t="str">
        <f>IF(M18=1,IF(SUM($H18:L18)=COLUMNS($H18:L18),0,1),"")</f>
        <v/>
      </c>
    </row>
    <row r="19" spans="4:27" x14ac:dyDescent="0.2">
      <c r="D19">
        <f>SUMPRODUCT(H19:M19,EXPECTEDVALUES!H19:M19)</f>
        <v>0</v>
      </c>
      <c r="E19" t="s">
        <v>174</v>
      </c>
      <c r="F19" s="24">
        <v>3</v>
      </c>
      <c r="G19" s="22" t="str">
        <f>VLOOKUP(E19&amp;"_"&amp;F19,Lookup!A:C,3,0)</f>
        <v>Miami (FL)</v>
      </c>
      <c r="H19" s="14">
        <v>0</v>
      </c>
      <c r="I19" s="16">
        <v>0</v>
      </c>
      <c r="J19" s="16">
        <v>0</v>
      </c>
      <c r="K19" s="16">
        <v>0</v>
      </c>
      <c r="L19" s="16">
        <v>0</v>
      </c>
      <c r="M19" s="16">
        <v>0</v>
      </c>
      <c r="N19" s="6">
        <v>11</v>
      </c>
      <c r="O19" t="str">
        <f>IF($N19/O$7=ROUND($N19/O$7,0),IF(SUMIF($N$9:$N19,"&lt;="&amp;$N19,H$9:H19)=($N19/O$7),0,1),"")</f>
        <v/>
      </c>
      <c r="P19" t="str">
        <f>IF($N19/P$7=ROUND($N19/P$7,0),IF(SUMIF($N$9:$N19,"&lt;="&amp;$N19,I$9:I19)=($N19/P$7),0,1),"")</f>
        <v/>
      </c>
      <c r="Q19" t="str">
        <f>IF($N19/Q$7=ROUND($N19/Q$7,0),IF(SUMIF($N$9:$N19,"&lt;="&amp;$N19,J$9:J19)=($N19/Q$7),0,1),"")</f>
        <v/>
      </c>
      <c r="R19" t="str">
        <f>IF($N19/R$7=ROUND($N19/R$7,0),IF(SUMIF($N$9:$N19,"&lt;="&amp;$N19,K$9:K19)=($N19/R$7),0,1),"")</f>
        <v/>
      </c>
      <c r="S19" t="str">
        <f>IF($N19/S$7=ROUND($N19/S$7,0),IF(SUMIF($N$9:$N19,"&lt;="&amp;$N19,L$9:L19)=($N19/S$7),0,1),"")</f>
        <v/>
      </c>
      <c r="T19" t="str">
        <f>IF($N19/T$7=ROUND($N19/T$7,0),IF(SUMIF($N$9:$N19,"&lt;="&amp;$N19,M$9:M19)=($N19/T$7),0,1),"")</f>
        <v/>
      </c>
      <c r="V19">
        <v>0</v>
      </c>
      <c r="W19" t="str">
        <f>IF(I19=1,IF(SUM($H19:H19)=COLUMNS($H19:H19),0,1),"")</f>
        <v/>
      </c>
      <c r="X19" t="str">
        <f>IF(J19=1,IF(SUM($H19:I19)=COLUMNS($H19:I19),0,1),"")</f>
        <v/>
      </c>
      <c r="Y19" t="str">
        <f>IF(K19=1,IF(SUM($H19:J19)=COLUMNS($H19:J19),0,1),"")</f>
        <v/>
      </c>
      <c r="Z19" t="str">
        <f>IF(L19=1,IF(SUM($H19:K19)=COLUMNS($H19:K19),0,1),"")</f>
        <v/>
      </c>
      <c r="AA19" t="str">
        <f>IF(M19=1,IF(SUM($H19:L19)=COLUMNS($H19:L19),0,1),"")</f>
        <v/>
      </c>
    </row>
    <row r="20" spans="4:27" ht="17" thickBot="1" x14ac:dyDescent="0.25">
      <c r="D20">
        <f>SUMPRODUCT(H20:M20,EXPECTEDVALUES!H20:M20)</f>
        <v>0.13381436739999999</v>
      </c>
      <c r="E20" t="s">
        <v>174</v>
      </c>
      <c r="F20" s="24">
        <v>14</v>
      </c>
      <c r="G20" s="22" t="str">
        <f>VLOOKUP(E20&amp;"_"&amp;F20,Lookup!A:C,3,0)</f>
        <v>Buffalo</v>
      </c>
      <c r="H20" s="17">
        <v>1</v>
      </c>
      <c r="I20" s="17">
        <v>0</v>
      </c>
      <c r="J20" s="16">
        <v>0</v>
      </c>
      <c r="K20" s="16">
        <v>0</v>
      </c>
      <c r="L20" s="16">
        <v>0</v>
      </c>
      <c r="M20" s="16">
        <v>0</v>
      </c>
      <c r="N20" s="6">
        <v>12</v>
      </c>
      <c r="O20">
        <f>IF($N20/O$7=ROUND($N20/O$7,0),IF(SUMIF($N$9:$N20,"&lt;="&amp;$N20,H$9:H20)=($N20/O$7),0,1),"")</f>
        <v>0</v>
      </c>
      <c r="P20">
        <f>IF($N20/P$7=ROUND($N20/P$7,0),IF(SUMIF($N$9:$N20,"&lt;="&amp;$N20,I$9:I20)=($N20/P$7),0,1),"")</f>
        <v>0</v>
      </c>
      <c r="Q20" t="str">
        <f>IF($N20/Q$7=ROUND($N20/Q$7,0),IF(SUMIF($N$9:$N20,"&lt;="&amp;$N20,J$9:J20)=($N20/Q$7),0,1),"")</f>
        <v/>
      </c>
      <c r="R20" t="str">
        <f>IF($N20/R$7=ROUND($N20/R$7,0),IF(SUMIF($N$9:$N20,"&lt;="&amp;$N20,K$9:K20)=($N20/R$7),0,1),"")</f>
        <v/>
      </c>
      <c r="S20" t="str">
        <f>IF($N20/S$7=ROUND($N20/S$7,0),IF(SUMIF($N$9:$N20,"&lt;="&amp;$N20,L$9:L20)=($N20/S$7),0,1),"")</f>
        <v/>
      </c>
      <c r="T20" t="str">
        <f>IF($N20/T$7=ROUND($N20/T$7,0),IF(SUMIF($N$9:$N20,"&lt;="&amp;$N20,M$9:M20)=($N20/T$7),0,1),"")</f>
        <v/>
      </c>
      <c r="V20">
        <v>0</v>
      </c>
      <c r="W20" t="str">
        <f>IF(I20=1,IF(SUM($H20:H20)=COLUMNS($H20:H20),0,1),"")</f>
        <v/>
      </c>
      <c r="X20" t="str">
        <f>IF(J20=1,IF(SUM($H20:I20)=COLUMNS($H20:I20),0,1),"")</f>
        <v/>
      </c>
      <c r="Y20" t="str">
        <f>IF(K20=1,IF(SUM($H20:J20)=COLUMNS($H20:J20),0,1),"")</f>
        <v/>
      </c>
      <c r="Z20" t="str">
        <f>IF(L20=1,IF(SUM($H20:K20)=COLUMNS($H20:K20),0,1),"")</f>
        <v/>
      </c>
      <c r="AA20" t="str">
        <f>IF(M20=1,IF(SUM($H20:L20)=COLUMNS($H20:L20),0,1),"")</f>
        <v/>
      </c>
    </row>
    <row r="21" spans="4:27" x14ac:dyDescent="0.2">
      <c r="D21">
        <f>SUMPRODUCT(H21:M21,EXPECTEDVALUES!H21:M21)</f>
        <v>0.25340101370999996</v>
      </c>
      <c r="E21" t="s">
        <v>174</v>
      </c>
      <c r="F21" s="24">
        <v>7</v>
      </c>
      <c r="G21" s="22" t="str">
        <f>VLOOKUP(E21&amp;"_"&amp;F21,Lookup!A:C,3,0)</f>
        <v>Iowa</v>
      </c>
      <c r="H21" s="14">
        <v>1</v>
      </c>
      <c r="I21" s="14">
        <v>0</v>
      </c>
      <c r="J21" s="16">
        <v>0</v>
      </c>
      <c r="K21" s="16">
        <v>0</v>
      </c>
      <c r="L21" s="16">
        <v>0</v>
      </c>
      <c r="M21" s="16">
        <v>0</v>
      </c>
      <c r="N21" s="6">
        <v>13</v>
      </c>
      <c r="O21" t="str">
        <f>IF($N21/O$7=ROUND($N21/O$7,0),IF(SUMIF($N$9:$N21,"&lt;="&amp;$N21,H$9:H21)=($N21/O$7),0,1),"")</f>
        <v/>
      </c>
      <c r="P21" t="str">
        <f>IF($N21/P$7=ROUND($N21/P$7,0),IF(SUMIF($N$9:$N21,"&lt;="&amp;$N21,I$9:I21)=($N21/P$7),0,1),"")</f>
        <v/>
      </c>
      <c r="Q21" t="str">
        <f>IF($N21/Q$7=ROUND($N21/Q$7,0),IF(SUMIF($N$9:$N21,"&lt;="&amp;$N21,J$9:J21)=($N21/Q$7),0,1),"")</f>
        <v/>
      </c>
      <c r="R21" t="str">
        <f>IF($N21/R$7=ROUND($N21/R$7,0),IF(SUMIF($N$9:$N21,"&lt;="&amp;$N21,K$9:K21)=($N21/R$7),0,1),"")</f>
        <v/>
      </c>
      <c r="S21" t="str">
        <f>IF($N21/S$7=ROUND($N21/S$7,0),IF(SUMIF($N$9:$N21,"&lt;="&amp;$N21,L$9:L21)=($N21/S$7),0,1),"")</f>
        <v/>
      </c>
      <c r="T21" t="str">
        <f>IF($N21/T$7=ROUND($N21/T$7,0),IF(SUMIF($N$9:$N21,"&lt;="&amp;$N21,M$9:M21)=($N21/T$7),0,1),"")</f>
        <v/>
      </c>
      <c r="V21">
        <v>0</v>
      </c>
      <c r="W21" t="str">
        <f>IF(I21=1,IF(SUM($H21:H21)=COLUMNS($H21:H21),0,1),"")</f>
        <v/>
      </c>
      <c r="X21" t="str">
        <f>IF(J21=1,IF(SUM($H21:I21)=COLUMNS($H21:I21),0,1),"")</f>
        <v/>
      </c>
      <c r="Y21" t="str">
        <f>IF(K21=1,IF(SUM($H21:J21)=COLUMNS($H21:J21),0,1),"")</f>
        <v/>
      </c>
      <c r="Z21" t="str">
        <f>IF(L21=1,IF(SUM($H21:K21)=COLUMNS($H21:K21),0,1),"")</f>
        <v/>
      </c>
      <c r="AA21" t="str">
        <f>IF(M21=1,IF(SUM($H21:L21)=COLUMNS($H21:L21),0,1),"")</f>
        <v/>
      </c>
    </row>
    <row r="22" spans="4:27" ht="17" thickBot="1" x14ac:dyDescent="0.25">
      <c r="D22">
        <f>SUMPRODUCT(H22:M22,EXPECTEDVALUES!H22:M22)</f>
        <v>0</v>
      </c>
      <c r="E22" t="s">
        <v>174</v>
      </c>
      <c r="F22" s="24">
        <v>10</v>
      </c>
      <c r="G22" s="22" t="str">
        <f>VLOOKUP(E22&amp;"_"&amp;F22,Lookup!A:C,3,0)</f>
        <v>Temple</v>
      </c>
      <c r="H22" s="16">
        <v>0</v>
      </c>
      <c r="I22" s="16">
        <v>0</v>
      </c>
      <c r="J22" s="16">
        <v>0</v>
      </c>
      <c r="K22" s="16">
        <v>0</v>
      </c>
      <c r="L22" s="16">
        <v>0</v>
      </c>
      <c r="M22" s="16">
        <v>0</v>
      </c>
      <c r="N22" s="6">
        <v>14</v>
      </c>
      <c r="O22">
        <f>IF($N22/O$7=ROUND($N22/O$7,0),IF(SUMIF($N$9:$N22,"&lt;="&amp;$N22,H$9:H22)=($N22/O$7),0,1),"")</f>
        <v>0</v>
      </c>
      <c r="P22" t="str">
        <f>IF($N22/P$7=ROUND($N22/P$7,0),IF(SUMIF($N$9:$N22,"&lt;="&amp;$N22,I$9:I22)=($N22/P$7),0,1),"")</f>
        <v/>
      </c>
      <c r="Q22" t="str">
        <f>IF($N22/Q$7=ROUND($N22/Q$7,0),IF(SUMIF($N$9:$N22,"&lt;="&amp;$N22,J$9:J22)=($N22/Q$7),0,1),"")</f>
        <v/>
      </c>
      <c r="R22" t="str">
        <f>IF($N22/R$7=ROUND($N22/R$7,0),IF(SUMIF($N$9:$N22,"&lt;="&amp;$N22,K$9:K22)=($N22/R$7),0,1),"")</f>
        <v/>
      </c>
      <c r="S22" t="str">
        <f>IF($N22/S$7=ROUND($N22/S$7,0),IF(SUMIF($N$9:$N22,"&lt;="&amp;$N22,L$9:L22)=($N22/S$7),0,1),"")</f>
        <v/>
      </c>
      <c r="T22" t="str">
        <f>IF($N22/T$7=ROUND($N22/T$7,0),IF(SUMIF($N$9:$N22,"&lt;="&amp;$N22,M$9:M22)=($N22/T$7),0,1),"")</f>
        <v/>
      </c>
      <c r="V22">
        <v>0</v>
      </c>
      <c r="W22" t="str">
        <f>IF(I22=1,IF(SUM($H22:H22)=COLUMNS($H22:H22),0,1),"")</f>
        <v/>
      </c>
      <c r="X22" t="str">
        <f>IF(J22=1,IF(SUM($H22:I22)=COLUMNS($H22:I22),0,1),"")</f>
        <v/>
      </c>
      <c r="Y22" t="str">
        <f>IF(K22=1,IF(SUM($H22:J22)=COLUMNS($H22:J22),0,1),"")</f>
        <v/>
      </c>
      <c r="Z22" t="str">
        <f>IF(L22=1,IF(SUM($H22:K22)=COLUMNS($H22:K22),0,1),"")</f>
        <v/>
      </c>
      <c r="AA22" t="str">
        <f>IF(M22=1,IF(SUM($H22:L22)=COLUMNS($H22:L22),0,1),"")</f>
        <v/>
      </c>
    </row>
    <row r="23" spans="4:27" x14ac:dyDescent="0.2">
      <c r="D23">
        <f>SUMPRODUCT(H23:M23,EXPECTEDVALUES!H23:M23)</f>
        <v>1.3158169767600001</v>
      </c>
      <c r="E23" t="s">
        <v>174</v>
      </c>
      <c r="F23" s="24">
        <v>2</v>
      </c>
      <c r="G23" s="22" t="str">
        <f>VLOOKUP(E23&amp;"_"&amp;F23,Lookup!A:C,3,0)</f>
        <v>Villanova</v>
      </c>
      <c r="H23" s="14">
        <v>1</v>
      </c>
      <c r="I23" s="16">
        <v>1</v>
      </c>
      <c r="J23" s="16">
        <v>1</v>
      </c>
      <c r="K23" s="16">
        <v>0</v>
      </c>
      <c r="L23" s="16">
        <v>0</v>
      </c>
      <c r="M23" s="16">
        <v>0</v>
      </c>
      <c r="N23" s="6">
        <v>15</v>
      </c>
      <c r="O23" t="str">
        <f>IF($N23/O$7=ROUND($N23/O$7,0),IF(SUMIF($N$9:$N23,"&lt;="&amp;$N23,H$9:H23)=($N23/O$7),0,1),"")</f>
        <v/>
      </c>
      <c r="P23" t="str">
        <f>IF($N23/P$7=ROUND($N23/P$7,0),IF(SUMIF($N$9:$N23,"&lt;="&amp;$N23,I$9:I23)=($N23/P$7),0,1),"")</f>
        <v/>
      </c>
      <c r="Q23" t="str">
        <f>IF($N23/Q$7=ROUND($N23/Q$7,0),IF(SUMIF($N$9:$N23,"&lt;="&amp;$N23,J$9:J23)=($N23/Q$7),0,1),"")</f>
        <v/>
      </c>
      <c r="R23" t="str">
        <f>IF($N23/R$7=ROUND($N23/R$7,0),IF(SUMIF($N$9:$N23,"&lt;="&amp;$N23,K$9:K23)=($N23/R$7),0,1),"")</f>
        <v/>
      </c>
      <c r="S23" t="str">
        <f>IF($N23/S$7=ROUND($N23/S$7,0),IF(SUMIF($N$9:$N23,"&lt;="&amp;$N23,L$9:L23)=($N23/S$7),0,1),"")</f>
        <v/>
      </c>
      <c r="T23" t="str">
        <f>IF($N23/T$7=ROUND($N23/T$7,0),IF(SUMIF($N$9:$N23,"&lt;="&amp;$N23,M$9:M23)=($N23/T$7),0,1),"")</f>
        <v/>
      </c>
      <c r="V23">
        <v>0</v>
      </c>
      <c r="W23">
        <f>IF(I23=1,IF(SUM($H23:H23)=COLUMNS($H23:H23),0,1),"")</f>
        <v>0</v>
      </c>
      <c r="X23">
        <f>IF(J23=1,IF(SUM($H23:I23)=COLUMNS($H23:I23),0,1),"")</f>
        <v>0</v>
      </c>
      <c r="Y23" t="str">
        <f>IF(K23=1,IF(SUM($H23:J23)=COLUMNS($H23:J23),0,1),"")</f>
        <v/>
      </c>
      <c r="Z23" t="str">
        <f>IF(L23=1,IF(SUM($H23:K23)=COLUMNS($H23:K23),0,1),"")</f>
        <v/>
      </c>
      <c r="AA23" t="str">
        <f>IF(M23=1,IF(SUM($H23:L23)=COLUMNS($H23:L23),0,1),"")</f>
        <v/>
      </c>
    </row>
    <row r="24" spans="4:27" ht="17" thickBot="1" x14ac:dyDescent="0.25">
      <c r="D24">
        <f>SUMPRODUCT(H24:M24,EXPECTEDVALUES!H24:M24)</f>
        <v>0</v>
      </c>
      <c r="E24" t="s">
        <v>174</v>
      </c>
      <c r="F24" s="24">
        <v>15</v>
      </c>
      <c r="G24" s="22" t="str">
        <f>VLOOKUP(E24&amp;"_"&amp;F24,Lookup!A:C,3,0)</f>
        <v>North Carolina-Asheville</v>
      </c>
      <c r="H24" s="17">
        <v>0</v>
      </c>
      <c r="I24" s="17">
        <v>0</v>
      </c>
      <c r="J24" s="17">
        <v>0</v>
      </c>
      <c r="K24" s="17">
        <v>0</v>
      </c>
      <c r="L24" s="16">
        <v>0</v>
      </c>
      <c r="M24" s="16">
        <v>0</v>
      </c>
      <c r="N24" s="6">
        <v>16</v>
      </c>
      <c r="O24">
        <f>IF($N24/O$7=ROUND($N24/O$7,0),IF(SUMIF($N$9:$N24,"&lt;="&amp;$N24,H$9:H24)=($N24/O$7),0,1),"")</f>
        <v>0</v>
      </c>
      <c r="P24">
        <f>IF($N24/P$7=ROUND($N24/P$7,0),IF(SUMIF($N$9:$N24,"&lt;="&amp;$N24,I$9:I24)=($N24/P$7),0,1),"")</f>
        <v>0</v>
      </c>
      <c r="Q24">
        <f>IF($N24/Q$7=ROUND($N24/Q$7,0),IF(SUMIF($N$9:$N24,"&lt;="&amp;$N24,J$9:J24)=($N24/Q$7),0,1),"")</f>
        <v>0</v>
      </c>
      <c r="R24">
        <f>IF($N24/R$7=ROUND($N24/R$7,0),IF(SUMIF($N$9:$N24,"&lt;="&amp;$N24,K$9:K24)=($N24/R$7),0,1),"")</f>
        <v>0</v>
      </c>
      <c r="S24" t="str">
        <f>IF($N24/S$7=ROUND($N24/S$7,0),IF(SUMIF($N$9:$N24,"&lt;="&amp;$N24,L$9:L24)=($N24/S$7),0,1),"")</f>
        <v/>
      </c>
      <c r="T24" t="str">
        <f>IF($N24/T$7=ROUND($N24/T$7,0),IF(SUMIF($N$9:$N24,"&lt;="&amp;$N24,M$9:M24)=($N24/T$7),0,1),"")</f>
        <v/>
      </c>
      <c r="V24">
        <v>0</v>
      </c>
      <c r="W24" t="str">
        <f>IF(I24=1,IF(SUM($H24:H24)=COLUMNS($H24:H24),0,1),"")</f>
        <v/>
      </c>
      <c r="X24" t="str">
        <f>IF(J24=1,IF(SUM($H24:I24)=COLUMNS($H24:I24),0,1),"")</f>
        <v/>
      </c>
      <c r="Y24" t="str">
        <f>IF(K24=1,IF(SUM($H24:J24)=COLUMNS($H24:J24),0,1),"")</f>
        <v/>
      </c>
      <c r="Z24" t="str">
        <f>IF(L24=1,IF(SUM($H24:K24)=COLUMNS($H24:K24),0,1),"")</f>
        <v/>
      </c>
      <c r="AA24" t="str">
        <f>IF(M24=1,IF(SUM($H24:L24)=COLUMNS($H24:L24),0,1),"")</f>
        <v/>
      </c>
    </row>
    <row r="25" spans="4:27" x14ac:dyDescent="0.2">
      <c r="D25">
        <f>SUMPRODUCT(H25:M25,EXPECTEDVALUES!H25:M25)</f>
        <v>7.8150287200000074E-3</v>
      </c>
      <c r="E25" t="s">
        <v>247</v>
      </c>
      <c r="F25" s="24">
        <v>1</v>
      </c>
      <c r="G25" s="22" t="str">
        <f>VLOOKUP(E25&amp;"_"&amp;F25,Lookup!A:C,3,0)</f>
        <v>Oregon</v>
      </c>
      <c r="H25" s="14">
        <v>1</v>
      </c>
      <c r="I25" s="14">
        <v>0</v>
      </c>
      <c r="J25" s="14">
        <v>0</v>
      </c>
      <c r="K25" s="14">
        <v>0</v>
      </c>
      <c r="L25" s="16">
        <v>0</v>
      </c>
      <c r="M25" s="16">
        <v>0</v>
      </c>
      <c r="N25" s="6">
        <v>17</v>
      </c>
      <c r="O25" t="str">
        <f>IF($N25/O$7=ROUND($N25/O$7,0),IF(SUMIF($N$9:$N25,"&lt;="&amp;$N25,H$9:H25)=($N25/O$7),0,1),"")</f>
        <v/>
      </c>
      <c r="P25" t="str">
        <f>IF($N25/P$7=ROUND($N25/P$7,0),IF(SUMIF($N$9:$N25,"&lt;="&amp;$N25,I$9:I25)=($N25/P$7),0,1),"")</f>
        <v/>
      </c>
      <c r="Q25" t="str">
        <f>IF($N25/Q$7=ROUND($N25/Q$7,0),IF(SUMIF($N$9:$N25,"&lt;="&amp;$N25,J$9:J25)=($N25/Q$7),0,1),"")</f>
        <v/>
      </c>
      <c r="R25" t="str">
        <f>IF($N25/R$7=ROUND($N25/R$7,0),IF(SUMIF($N$9:$N25,"&lt;="&amp;$N25,K$9:K25)=($N25/R$7),0,1),"")</f>
        <v/>
      </c>
      <c r="S25" t="str">
        <f>IF($N25/S$7=ROUND($N25/S$7,0),IF(SUMIF($N$9:$N25,"&lt;="&amp;$N25,L$9:L25)=($N25/S$7),0,1),"")</f>
        <v/>
      </c>
      <c r="T25" t="str">
        <f>IF($N25/T$7=ROUND($N25/T$7,0),IF(SUMIF($N$9:$N25,"&lt;="&amp;$N25,M$9:M25)=($N25/T$7),0,1),"")</f>
        <v/>
      </c>
      <c r="V25">
        <v>0</v>
      </c>
      <c r="W25" t="str">
        <f>IF(I25=1,IF(SUM($H25:H25)=COLUMNS($H25:H25),0,1),"")</f>
        <v/>
      </c>
      <c r="X25" t="str">
        <f>IF(J25=1,IF(SUM($H25:I25)=COLUMNS($H25:I25),0,1),"")</f>
        <v/>
      </c>
      <c r="Y25" t="str">
        <f>IF(K25=1,IF(SUM($H25:J25)=COLUMNS($H25:J25),0,1),"")</f>
        <v/>
      </c>
      <c r="Z25" t="str">
        <f>IF(L25=1,IF(SUM($H25:K25)=COLUMNS($H25:K25),0,1),"")</f>
        <v/>
      </c>
      <c r="AA25" t="str">
        <f>IF(M25=1,IF(SUM($H25:L25)=COLUMNS($H25:L25),0,1),"")</f>
        <v/>
      </c>
    </row>
    <row r="26" spans="4:27" ht="17" thickBot="1" x14ac:dyDescent="0.25">
      <c r="D26">
        <f>SUMPRODUCT(H26:M26,EXPECTEDVALUES!H26:M26)</f>
        <v>0</v>
      </c>
      <c r="E26" t="s">
        <v>247</v>
      </c>
      <c r="F26" s="24">
        <v>16</v>
      </c>
      <c r="G26" s="22" t="str">
        <f>VLOOKUP(E26&amp;"_"&amp;F26,Lookup!A:C,3,0)</f>
        <v>Holy Cross</v>
      </c>
      <c r="H26" s="16">
        <v>0</v>
      </c>
      <c r="I26" s="16">
        <v>0</v>
      </c>
      <c r="J26" s="16">
        <v>0</v>
      </c>
      <c r="K26" s="16">
        <v>0</v>
      </c>
      <c r="L26" s="16">
        <v>0</v>
      </c>
      <c r="M26" s="16">
        <v>0</v>
      </c>
      <c r="N26" s="6">
        <v>18</v>
      </c>
      <c r="O26">
        <f>IF($N26/O$7=ROUND($N26/O$7,0),IF(SUMIF($N$9:$N26,"&lt;="&amp;$N26,H$9:H26)=($N26/O$7),0,1),"")</f>
        <v>0</v>
      </c>
      <c r="P26" t="str">
        <f>IF($N26/P$7=ROUND($N26/P$7,0),IF(SUMIF($N$9:$N26,"&lt;="&amp;$N26,I$9:I26)=($N26/P$7),0,1),"")</f>
        <v/>
      </c>
      <c r="Q26" t="str">
        <f>IF($N26/Q$7=ROUND($N26/Q$7,0),IF(SUMIF($N$9:$N26,"&lt;="&amp;$N26,J$9:J26)=($N26/Q$7),0,1),"")</f>
        <v/>
      </c>
      <c r="R26" t="str">
        <f>IF($N26/R$7=ROUND($N26/R$7,0),IF(SUMIF($N$9:$N26,"&lt;="&amp;$N26,K$9:K26)=($N26/R$7),0,1),"")</f>
        <v/>
      </c>
      <c r="S26" t="str">
        <f>IF($N26/S$7=ROUND($N26/S$7,0),IF(SUMIF($N$9:$N26,"&lt;="&amp;$N26,L$9:L26)=($N26/S$7),0,1),"")</f>
        <v/>
      </c>
      <c r="T26" t="str">
        <f>IF($N26/T$7=ROUND($N26/T$7,0),IF(SUMIF($N$9:$N26,"&lt;="&amp;$N26,M$9:M26)=($N26/T$7),0,1),"")</f>
        <v/>
      </c>
      <c r="V26">
        <v>0</v>
      </c>
      <c r="W26" t="str">
        <f>IF(I26=1,IF(SUM($H26:H26)=COLUMNS($H26:H26),0,1),"")</f>
        <v/>
      </c>
      <c r="X26" t="str">
        <f>IF(J26=1,IF(SUM($H26:I26)=COLUMNS($H26:I26),0,1),"")</f>
        <v/>
      </c>
      <c r="Y26" t="str">
        <f>IF(K26=1,IF(SUM($H26:J26)=COLUMNS($H26:J26),0,1),"")</f>
        <v/>
      </c>
      <c r="Z26" t="str">
        <f>IF(L26=1,IF(SUM($H26:K26)=COLUMNS($H26:K26),0,1),"")</f>
        <v/>
      </c>
      <c r="AA26" t="str">
        <f>IF(M26=1,IF(SUM($H26:L26)=COLUMNS($H26:L26),0,1),"")</f>
        <v/>
      </c>
    </row>
    <row r="27" spans="4:27" x14ac:dyDescent="0.2">
      <c r="D27">
        <f>SUMPRODUCT(H27:M27,EXPECTEDVALUES!H27:M27)</f>
        <v>0</v>
      </c>
      <c r="E27" t="s">
        <v>247</v>
      </c>
      <c r="F27" s="24">
        <v>8</v>
      </c>
      <c r="G27" s="22" t="str">
        <f>VLOOKUP(E27&amp;"_"&amp;F27,Lookup!A:C,3,0)</f>
        <v>Saint Joseph's</v>
      </c>
      <c r="H27" s="14">
        <v>0</v>
      </c>
      <c r="I27" s="16">
        <v>0</v>
      </c>
      <c r="J27" s="16">
        <v>0</v>
      </c>
      <c r="K27" s="16">
        <v>0</v>
      </c>
      <c r="L27" s="16">
        <v>0</v>
      </c>
      <c r="M27" s="16">
        <v>0</v>
      </c>
      <c r="N27" s="6">
        <v>19</v>
      </c>
      <c r="O27" t="str">
        <f>IF($N27/O$7=ROUND($N27/O$7,0),IF(SUMIF($N$9:$N27,"&lt;="&amp;$N27,H$9:H27)=($N27/O$7),0,1),"")</f>
        <v/>
      </c>
      <c r="P27" t="str">
        <f>IF($N27/P$7=ROUND($N27/P$7,0),IF(SUMIF($N$9:$N27,"&lt;="&amp;$N27,I$9:I27)=($N27/P$7),0,1),"")</f>
        <v/>
      </c>
      <c r="Q27" t="str">
        <f>IF($N27/Q$7=ROUND($N27/Q$7,0),IF(SUMIF($N$9:$N27,"&lt;="&amp;$N27,J$9:J27)=($N27/Q$7),0,1),"")</f>
        <v/>
      </c>
      <c r="R27" t="str">
        <f>IF($N27/R$7=ROUND($N27/R$7,0),IF(SUMIF($N$9:$N27,"&lt;="&amp;$N27,K$9:K27)=($N27/R$7),0,1),"")</f>
        <v/>
      </c>
      <c r="S27" t="str">
        <f>IF($N27/S$7=ROUND($N27/S$7,0),IF(SUMIF($N$9:$N27,"&lt;="&amp;$N27,L$9:L27)=($N27/S$7),0,1),"")</f>
        <v/>
      </c>
      <c r="T27" t="str">
        <f>IF($N27/T$7=ROUND($N27/T$7,0),IF(SUMIF($N$9:$N27,"&lt;="&amp;$N27,M$9:M27)=($N27/T$7),0,1),"")</f>
        <v/>
      </c>
      <c r="V27">
        <v>0</v>
      </c>
      <c r="W27" t="str">
        <f>IF(I27=1,IF(SUM($H27:H27)=COLUMNS($H27:H27),0,1),"")</f>
        <v/>
      </c>
      <c r="X27" t="str">
        <f>IF(J27=1,IF(SUM($H27:I27)=COLUMNS($H27:I27),0,1),"")</f>
        <v/>
      </c>
      <c r="Y27" t="str">
        <f>IF(K27=1,IF(SUM($H27:J27)=COLUMNS($H27:J27),0,1),"")</f>
        <v/>
      </c>
      <c r="Z27" t="str">
        <f>IF(L27=1,IF(SUM($H27:K27)=COLUMNS($H27:K27),0,1),"")</f>
        <v/>
      </c>
      <c r="AA27" t="str">
        <f>IF(M27=1,IF(SUM($H27:L27)=COLUMNS($H27:L27),0,1),"")</f>
        <v/>
      </c>
    </row>
    <row r="28" spans="4:27" ht="17" thickBot="1" x14ac:dyDescent="0.25">
      <c r="D28">
        <f>SUMPRODUCT(H28:M28,EXPECTEDVALUES!H28:M28)</f>
        <v>0.66727159176000006</v>
      </c>
      <c r="E28" t="s">
        <v>247</v>
      </c>
      <c r="F28" s="24">
        <v>9</v>
      </c>
      <c r="G28" s="22" t="str">
        <f>VLOOKUP(E28&amp;"_"&amp;F28,Lookup!A:C,3,0)</f>
        <v>Cincinnati</v>
      </c>
      <c r="H28" s="16">
        <v>1</v>
      </c>
      <c r="I28" s="17">
        <v>1</v>
      </c>
      <c r="J28" s="16">
        <v>0</v>
      </c>
      <c r="K28" s="16">
        <v>0</v>
      </c>
      <c r="L28" s="16">
        <v>0</v>
      </c>
      <c r="M28" s="16">
        <v>0</v>
      </c>
      <c r="N28" s="6">
        <v>20</v>
      </c>
      <c r="O28">
        <f>IF($N28/O$7=ROUND($N28/O$7,0),IF(SUMIF($N$9:$N28,"&lt;="&amp;$N28,H$9:H28)=($N28/O$7),0,1),"")</f>
        <v>0</v>
      </c>
      <c r="P28">
        <f>IF($N28/P$7=ROUND($N28/P$7,0),IF(SUMIF($N$9:$N28,"&lt;="&amp;$N28,I$9:I28)=($N28/P$7),0,1),"")</f>
        <v>0</v>
      </c>
      <c r="Q28" t="str">
        <f>IF($N28/Q$7=ROUND($N28/Q$7,0),IF(SUMIF($N$9:$N28,"&lt;="&amp;$N28,J$9:J28)=($N28/Q$7),0,1),"")</f>
        <v/>
      </c>
      <c r="R28" t="str">
        <f>IF($N28/R$7=ROUND($N28/R$7,0),IF(SUMIF($N$9:$N28,"&lt;="&amp;$N28,K$9:K28)=($N28/R$7),0,1),"")</f>
        <v/>
      </c>
      <c r="S28" t="str">
        <f>IF($N28/S$7=ROUND($N28/S$7,0),IF(SUMIF($N$9:$N28,"&lt;="&amp;$N28,L$9:L28)=($N28/S$7),0,1),"")</f>
        <v/>
      </c>
      <c r="T28" t="str">
        <f>IF($N28/T$7=ROUND($N28/T$7,0),IF(SUMIF($N$9:$N28,"&lt;="&amp;$N28,M$9:M28)=($N28/T$7),0,1),"")</f>
        <v/>
      </c>
      <c r="V28">
        <v>0</v>
      </c>
      <c r="W28">
        <f>IF(I28=1,IF(SUM($H28:H28)=COLUMNS($H28:H28),0,1),"")</f>
        <v>0</v>
      </c>
      <c r="X28" t="str">
        <f>IF(J28=1,IF(SUM($H28:I28)=COLUMNS($H28:I28),0,1),"")</f>
        <v/>
      </c>
      <c r="Y28" t="str">
        <f>IF(K28=1,IF(SUM($H28:J28)=COLUMNS($H28:J28),0,1),"")</f>
        <v/>
      </c>
      <c r="Z28" t="str">
        <f>IF(L28=1,IF(SUM($H28:K28)=COLUMNS($H28:K28),0,1),"")</f>
        <v/>
      </c>
      <c r="AA28" t="str">
        <f>IF(M28=1,IF(SUM($H28:L28)=COLUMNS($H28:L28),0,1),"")</f>
        <v/>
      </c>
    </row>
    <row r="29" spans="4:27" x14ac:dyDescent="0.2">
      <c r="D29">
        <f>SUMPRODUCT(H29:M29,EXPECTEDVALUES!H29:M29)</f>
        <v>0</v>
      </c>
      <c r="E29" t="s">
        <v>247</v>
      </c>
      <c r="F29" s="24">
        <v>5</v>
      </c>
      <c r="G29" s="22" t="str">
        <f>VLOOKUP(E29&amp;"_"&amp;F29,Lookup!A:C,3,0)</f>
        <v>Baylor</v>
      </c>
      <c r="H29" s="14">
        <v>0</v>
      </c>
      <c r="I29" s="14">
        <v>0</v>
      </c>
      <c r="J29" s="16">
        <v>0</v>
      </c>
      <c r="K29" s="16">
        <v>0</v>
      </c>
      <c r="L29" s="16">
        <v>0</v>
      </c>
      <c r="M29" s="16">
        <v>0</v>
      </c>
      <c r="N29" s="6">
        <v>21</v>
      </c>
      <c r="O29" t="str">
        <f>IF($N29/O$7=ROUND($N29/O$7,0),IF(SUMIF($N$9:$N29,"&lt;="&amp;$N29,H$9:H29)=($N29/O$7),0,1),"")</f>
        <v/>
      </c>
      <c r="P29" t="str">
        <f>IF($N29/P$7=ROUND($N29/P$7,0),IF(SUMIF($N$9:$N29,"&lt;="&amp;$N29,I$9:I29)=($N29/P$7),0,1),"")</f>
        <v/>
      </c>
      <c r="Q29" t="str">
        <f>IF($N29/Q$7=ROUND($N29/Q$7,0),IF(SUMIF($N$9:$N29,"&lt;="&amp;$N29,J$9:J29)=($N29/Q$7),0,1),"")</f>
        <v/>
      </c>
      <c r="R29" t="str">
        <f>IF($N29/R$7=ROUND($N29/R$7,0),IF(SUMIF($N$9:$N29,"&lt;="&amp;$N29,K$9:K29)=($N29/R$7),0,1),"")</f>
        <v/>
      </c>
      <c r="S29" t="str">
        <f>IF($N29/S$7=ROUND($N29/S$7,0),IF(SUMIF($N$9:$N29,"&lt;="&amp;$N29,L$9:L29)=($N29/S$7),0,1),"")</f>
        <v/>
      </c>
      <c r="T29" t="str">
        <f>IF($N29/T$7=ROUND($N29/T$7,0),IF(SUMIF($N$9:$N29,"&lt;="&amp;$N29,M$9:M29)=($N29/T$7),0,1),"")</f>
        <v/>
      </c>
      <c r="V29">
        <v>0</v>
      </c>
      <c r="W29" t="str">
        <f>IF(I29=1,IF(SUM($H29:H29)=COLUMNS($H29:H29),0,1),"")</f>
        <v/>
      </c>
      <c r="X29" t="str">
        <f>IF(J29=1,IF(SUM($H29:I29)=COLUMNS($H29:I29),0,1),"")</f>
        <v/>
      </c>
      <c r="Y29" t="str">
        <f>IF(K29=1,IF(SUM($H29:J29)=COLUMNS($H29:J29),0,1),"")</f>
        <v/>
      </c>
      <c r="Z29" t="str">
        <f>IF(L29=1,IF(SUM($H29:K29)=COLUMNS($H29:K29),0,1),"")</f>
        <v/>
      </c>
      <c r="AA29" t="str">
        <f>IF(M29=1,IF(SUM($H29:L29)=COLUMNS($H29:L29),0,1),"")</f>
        <v/>
      </c>
    </row>
    <row r="30" spans="4:27" ht="17" thickBot="1" x14ac:dyDescent="0.25">
      <c r="D30">
        <f>SUMPRODUCT(H30:M30,EXPECTEDVALUES!H30:M30)</f>
        <v>0.33303565360000004</v>
      </c>
      <c r="E30" t="s">
        <v>247</v>
      </c>
      <c r="F30" s="24">
        <v>12</v>
      </c>
      <c r="G30" s="22" t="str">
        <f>VLOOKUP(E30&amp;"_"&amp;F30,Lookup!A:C,3,0)</f>
        <v>Yale</v>
      </c>
      <c r="H30" s="17">
        <v>1</v>
      </c>
      <c r="I30" s="16">
        <v>0</v>
      </c>
      <c r="J30" s="16">
        <v>0</v>
      </c>
      <c r="K30" s="16">
        <v>0</v>
      </c>
      <c r="L30" s="16">
        <v>0</v>
      </c>
      <c r="M30" s="16">
        <v>0</v>
      </c>
      <c r="N30" s="6">
        <v>22</v>
      </c>
      <c r="O30">
        <f>IF($N30/O$7=ROUND($N30/O$7,0),IF(SUMIF($N$9:$N30,"&lt;="&amp;$N30,H$9:H30)=($N30/O$7),0,1),"")</f>
        <v>0</v>
      </c>
      <c r="P30" t="str">
        <f>IF($N30/P$7=ROUND($N30/P$7,0),IF(SUMIF($N$9:$N30,"&lt;="&amp;$N30,I$9:I30)=($N30/P$7),0,1),"")</f>
        <v/>
      </c>
      <c r="Q30" t="str">
        <f>IF($N30/Q$7=ROUND($N30/Q$7,0),IF(SUMIF($N$9:$N30,"&lt;="&amp;$N30,J$9:J30)=($N30/Q$7),0,1),"")</f>
        <v/>
      </c>
      <c r="R30" t="str">
        <f>IF($N30/R$7=ROUND($N30/R$7,0),IF(SUMIF($N$9:$N30,"&lt;="&amp;$N30,K$9:K30)=($N30/R$7),0,1),"")</f>
        <v/>
      </c>
      <c r="S30" t="str">
        <f>IF($N30/S$7=ROUND($N30/S$7,0),IF(SUMIF($N$9:$N30,"&lt;="&amp;$N30,L$9:L30)=($N30/S$7),0,1),"")</f>
        <v/>
      </c>
      <c r="T30" t="str">
        <f>IF($N30/T$7=ROUND($N30/T$7,0),IF(SUMIF($N$9:$N30,"&lt;="&amp;$N30,M$9:M30)=($N30/T$7),0,1),"")</f>
        <v/>
      </c>
      <c r="V30">
        <v>0</v>
      </c>
      <c r="W30" t="str">
        <f>IF(I30=1,IF(SUM($H30:H30)=COLUMNS($H30:H30),0,1),"")</f>
        <v/>
      </c>
      <c r="X30" t="str">
        <f>IF(J30=1,IF(SUM($H30:I30)=COLUMNS($H30:I30),0,1),"")</f>
        <v/>
      </c>
      <c r="Y30" t="str">
        <f>IF(K30=1,IF(SUM($H30:J30)=COLUMNS($H30:J30),0,1),"")</f>
        <v/>
      </c>
      <c r="Z30" t="str">
        <f>IF(L30=1,IF(SUM($H30:K30)=COLUMNS($H30:K30),0,1),"")</f>
        <v/>
      </c>
      <c r="AA30" t="str">
        <f>IF(M30=1,IF(SUM($H30:L30)=COLUMNS($H30:L30),0,1),"")</f>
        <v/>
      </c>
    </row>
    <row r="31" spans="4:27" x14ac:dyDescent="0.2">
      <c r="D31">
        <f>SUMPRODUCT(H31:M31,EXPECTEDVALUES!H31:M31)</f>
        <v>1.29855681244</v>
      </c>
      <c r="E31" t="s">
        <v>247</v>
      </c>
      <c r="F31" s="24">
        <v>4</v>
      </c>
      <c r="G31" s="22" t="str">
        <f>VLOOKUP(E31&amp;"_"&amp;F31,Lookup!A:C,3,0)</f>
        <v>Duke</v>
      </c>
      <c r="H31" s="14">
        <v>1</v>
      </c>
      <c r="I31" s="16">
        <v>1</v>
      </c>
      <c r="J31" s="16">
        <v>1</v>
      </c>
      <c r="K31" s="16">
        <v>0</v>
      </c>
      <c r="L31" s="16">
        <v>0</v>
      </c>
      <c r="M31" s="16">
        <v>0</v>
      </c>
      <c r="N31" s="6">
        <v>23</v>
      </c>
      <c r="O31" t="str">
        <f>IF($N31/O$7=ROUND($N31/O$7,0),IF(SUMIF($N$9:$N31,"&lt;="&amp;$N31,H$9:H31)=($N31/O$7),0,1),"")</f>
        <v/>
      </c>
      <c r="P31" t="str">
        <f>IF($N31/P$7=ROUND($N31/P$7,0),IF(SUMIF($N$9:$N31,"&lt;="&amp;$N31,I$9:I31)=($N31/P$7),0,1),"")</f>
        <v/>
      </c>
      <c r="Q31" t="str">
        <f>IF($N31/Q$7=ROUND($N31/Q$7,0),IF(SUMIF($N$9:$N31,"&lt;="&amp;$N31,J$9:J31)=($N31/Q$7),0,1),"")</f>
        <v/>
      </c>
      <c r="R31" t="str">
        <f>IF($N31/R$7=ROUND($N31/R$7,0),IF(SUMIF($N$9:$N31,"&lt;="&amp;$N31,K$9:K31)=($N31/R$7),0,1),"")</f>
        <v/>
      </c>
      <c r="S31" t="str">
        <f>IF($N31/S$7=ROUND($N31/S$7,0),IF(SUMIF($N$9:$N31,"&lt;="&amp;$N31,L$9:L31)=($N31/S$7),0,1),"")</f>
        <v/>
      </c>
      <c r="T31" t="str">
        <f>IF($N31/T$7=ROUND($N31/T$7,0),IF(SUMIF($N$9:$N31,"&lt;="&amp;$N31,M$9:M31)=($N31/T$7),0,1),"")</f>
        <v/>
      </c>
      <c r="V31">
        <v>0</v>
      </c>
      <c r="W31">
        <f>IF(I31=1,IF(SUM($H31:H31)=COLUMNS($H31:H31),0,1),"")</f>
        <v>0</v>
      </c>
      <c r="X31">
        <f>IF(J31=1,IF(SUM($H31:I31)=COLUMNS($H31:I31),0,1),"")</f>
        <v>0</v>
      </c>
      <c r="Y31" t="str">
        <f>IF(K31=1,IF(SUM($H31:J31)=COLUMNS($H31:J31),0,1),"")</f>
        <v/>
      </c>
      <c r="Z31" t="str">
        <f>IF(L31=1,IF(SUM($H31:K31)=COLUMNS($H31:K31),0,1),"")</f>
        <v/>
      </c>
      <c r="AA31" t="str">
        <f>IF(M31=1,IF(SUM($H31:L31)=COLUMNS($H31:L31),0,1),"")</f>
        <v/>
      </c>
    </row>
    <row r="32" spans="4:27" ht="17" thickBot="1" x14ac:dyDescent="0.25">
      <c r="D32">
        <f>SUMPRODUCT(H32:M32,EXPECTEDVALUES!H32:M32)</f>
        <v>0</v>
      </c>
      <c r="E32" t="s">
        <v>247</v>
      </c>
      <c r="F32" s="24">
        <v>13</v>
      </c>
      <c r="G32" s="22" t="str">
        <f>VLOOKUP(E32&amp;"_"&amp;F32,Lookup!A:C,3,0)</f>
        <v>North Carolina-Wilmington</v>
      </c>
      <c r="H32" s="17">
        <v>0</v>
      </c>
      <c r="I32" s="17">
        <v>0</v>
      </c>
      <c r="J32" s="17">
        <v>0</v>
      </c>
      <c r="K32" s="16">
        <v>0</v>
      </c>
      <c r="L32" s="16">
        <v>0</v>
      </c>
      <c r="M32" s="16">
        <v>0</v>
      </c>
      <c r="N32" s="6">
        <v>24</v>
      </c>
      <c r="O32">
        <f>IF($N32/O$7=ROUND($N32/O$7,0),IF(SUMIF($N$9:$N32,"&lt;="&amp;$N32,H$9:H32)=($N32/O$7),0,1),"")</f>
        <v>0</v>
      </c>
      <c r="P32">
        <f>IF($N32/P$7=ROUND($N32/P$7,0),IF(SUMIF($N$9:$N32,"&lt;="&amp;$N32,I$9:I32)=($N32/P$7),0,1),"")</f>
        <v>0</v>
      </c>
      <c r="Q32">
        <f>IF($N32/Q$7=ROUND($N32/Q$7,0),IF(SUMIF($N$9:$N32,"&lt;="&amp;$N32,J$9:J32)=($N32/Q$7),0,1),"")</f>
        <v>0</v>
      </c>
      <c r="R32" t="str">
        <f>IF($N32/R$7=ROUND($N32/R$7,0),IF(SUMIF($N$9:$N32,"&lt;="&amp;$N32,K$9:K32)=($N32/R$7),0,1),"")</f>
        <v/>
      </c>
      <c r="S32" t="str">
        <f>IF($N32/S$7=ROUND($N32/S$7,0),IF(SUMIF($N$9:$N32,"&lt;="&amp;$N32,L$9:L32)=($N32/S$7),0,1),"")</f>
        <v/>
      </c>
      <c r="T32" t="str">
        <f>IF($N32/T$7=ROUND($N32/T$7,0),IF(SUMIF($N$9:$N32,"&lt;="&amp;$N32,M$9:M32)=($N32/T$7),0,1),"")</f>
        <v/>
      </c>
      <c r="V32">
        <v>0</v>
      </c>
      <c r="W32" t="str">
        <f>IF(I32=1,IF(SUM($H32:H32)=COLUMNS($H32:H32),0,1),"")</f>
        <v/>
      </c>
      <c r="X32" t="str">
        <f>IF(J32=1,IF(SUM($H32:I32)=COLUMNS($H32:I32),0,1),"")</f>
        <v/>
      </c>
      <c r="Y32" t="str">
        <f>IF(K32=1,IF(SUM($H32:J32)=COLUMNS($H32:J32),0,1),"")</f>
        <v/>
      </c>
      <c r="Z32" t="str">
        <f>IF(L32=1,IF(SUM($H32:K32)=COLUMNS($H32:K32),0,1),"")</f>
        <v/>
      </c>
      <c r="AA32" t="str">
        <f>IF(M32=1,IF(SUM($H32:L32)=COLUMNS($H32:L32),0,1),"")</f>
        <v/>
      </c>
    </row>
    <row r="33" spans="4:27" x14ac:dyDescent="0.2">
      <c r="D33">
        <f>SUMPRODUCT(H33:M33,EXPECTEDVALUES!H33:M33)</f>
        <v>0.18972958235999993</v>
      </c>
      <c r="E33" t="s">
        <v>247</v>
      </c>
      <c r="F33" s="24">
        <v>6</v>
      </c>
      <c r="G33" s="22" t="str">
        <f>VLOOKUP(E33&amp;"_"&amp;F33,Lookup!A:C,3,0)</f>
        <v>Texas</v>
      </c>
      <c r="H33" s="14">
        <v>1</v>
      </c>
      <c r="I33" s="14">
        <v>0</v>
      </c>
      <c r="J33" s="14">
        <v>0</v>
      </c>
      <c r="K33" s="16">
        <v>0</v>
      </c>
      <c r="L33" s="16">
        <v>0</v>
      </c>
      <c r="M33" s="16">
        <v>0</v>
      </c>
      <c r="N33" s="6">
        <v>25</v>
      </c>
      <c r="O33" t="str">
        <f>IF($N33/O$7=ROUND($N33/O$7,0),IF(SUMIF($N$9:$N33,"&lt;="&amp;$N33,H$9:H33)=($N33/O$7),0,1),"")</f>
        <v/>
      </c>
      <c r="P33" t="str">
        <f>IF($N33/P$7=ROUND($N33/P$7,0),IF(SUMIF($N$9:$N33,"&lt;="&amp;$N33,I$9:I33)=($N33/P$7),0,1),"")</f>
        <v/>
      </c>
      <c r="Q33" t="str">
        <f>IF($N33/Q$7=ROUND($N33/Q$7,0),IF(SUMIF($N$9:$N33,"&lt;="&amp;$N33,J$9:J33)=($N33/Q$7),0,1),"")</f>
        <v/>
      </c>
      <c r="R33" t="str">
        <f>IF($N33/R$7=ROUND($N33/R$7,0),IF(SUMIF($N$9:$N33,"&lt;="&amp;$N33,K$9:K33)=($N33/R$7),0,1),"")</f>
        <v/>
      </c>
      <c r="S33" t="str">
        <f>IF($N33/S$7=ROUND($N33/S$7,0),IF(SUMIF($N$9:$N33,"&lt;="&amp;$N33,L$9:L33)=($N33/S$7),0,1),"")</f>
        <v/>
      </c>
      <c r="T33" t="str">
        <f>IF($N33/T$7=ROUND($N33/T$7,0),IF(SUMIF($N$9:$N33,"&lt;="&amp;$N33,M$9:M33)=($N33/T$7),0,1),"")</f>
        <v/>
      </c>
      <c r="V33">
        <v>0</v>
      </c>
      <c r="W33" t="str">
        <f>IF(I33=1,IF(SUM($H33:H33)=COLUMNS($H33:H33),0,1),"")</f>
        <v/>
      </c>
      <c r="X33" t="str">
        <f>IF(J33=1,IF(SUM($H33:I33)=COLUMNS($H33:I33),0,1),"")</f>
        <v/>
      </c>
      <c r="Y33" t="str">
        <f>IF(K33=1,IF(SUM($H33:J33)=COLUMNS($H33:J33),0,1),"")</f>
        <v/>
      </c>
      <c r="Z33" t="str">
        <f>IF(L33=1,IF(SUM($H33:K33)=COLUMNS($H33:K33),0,1),"")</f>
        <v/>
      </c>
      <c r="AA33" t="str">
        <f>IF(M33=1,IF(SUM($H33:L33)=COLUMNS($H33:L33),0,1),"")</f>
        <v/>
      </c>
    </row>
    <row r="34" spans="4:27" ht="17" thickBot="1" x14ac:dyDescent="0.25">
      <c r="D34">
        <f>SUMPRODUCT(H34:M34,EXPECTEDVALUES!H34:M34)</f>
        <v>0</v>
      </c>
      <c r="E34" t="s">
        <v>247</v>
      </c>
      <c r="F34" s="24">
        <v>11</v>
      </c>
      <c r="G34" s="22" t="str">
        <f>VLOOKUP(E34&amp;"_"&amp;F34,Lookup!A:C,3,0)</f>
        <v>Northern Iowa</v>
      </c>
      <c r="H34" s="17">
        <v>0</v>
      </c>
      <c r="I34" s="16">
        <v>0</v>
      </c>
      <c r="J34" s="16">
        <v>0</v>
      </c>
      <c r="K34" s="16">
        <v>0</v>
      </c>
      <c r="L34" s="16">
        <v>0</v>
      </c>
      <c r="M34" s="16">
        <v>0</v>
      </c>
      <c r="N34" s="6">
        <v>26</v>
      </c>
      <c r="O34">
        <f>IF($N34/O$7=ROUND($N34/O$7,0),IF(SUMIF($N$9:$N34,"&lt;="&amp;$N34,H$9:H34)=($N34/O$7),0,1),"")</f>
        <v>0</v>
      </c>
      <c r="P34" t="str">
        <f>IF($N34/P$7=ROUND($N34/P$7,0),IF(SUMIF($N$9:$N34,"&lt;="&amp;$N34,I$9:I34)=($N34/P$7),0,1),"")</f>
        <v/>
      </c>
      <c r="Q34" t="str">
        <f>IF($N34/Q$7=ROUND($N34/Q$7,0),IF(SUMIF($N$9:$N34,"&lt;="&amp;$N34,J$9:J34)=($N34/Q$7),0,1),"")</f>
        <v/>
      </c>
      <c r="R34" t="str">
        <f>IF($N34/R$7=ROUND($N34/R$7,0),IF(SUMIF($N$9:$N34,"&lt;="&amp;$N34,K$9:K34)=($N34/R$7),0,1),"")</f>
        <v/>
      </c>
      <c r="S34" t="str">
        <f>IF($N34/S$7=ROUND($N34/S$7,0),IF(SUMIF($N$9:$N34,"&lt;="&amp;$N34,L$9:L34)=($N34/S$7),0,1),"")</f>
        <v/>
      </c>
      <c r="T34" t="str">
        <f>IF($N34/T$7=ROUND($N34/T$7,0),IF(SUMIF($N$9:$N34,"&lt;="&amp;$N34,M$9:M34)=($N34/T$7),0,1),"")</f>
        <v/>
      </c>
      <c r="V34">
        <v>0</v>
      </c>
      <c r="W34" t="str">
        <f>IF(I34=1,IF(SUM($H34:H34)=COLUMNS($H34:H34),0,1),"")</f>
        <v/>
      </c>
      <c r="X34" t="str">
        <f>IF(J34=1,IF(SUM($H34:I34)=COLUMNS($H34:I34),0,1),"")</f>
        <v/>
      </c>
      <c r="Y34" t="str">
        <f>IF(K34=1,IF(SUM($H34:J34)=COLUMNS($H34:J34),0,1),"")</f>
        <v/>
      </c>
      <c r="Z34" t="str">
        <f>IF(L34=1,IF(SUM($H34:K34)=COLUMNS($H34:K34),0,1),"")</f>
        <v/>
      </c>
      <c r="AA34" t="str">
        <f>IF(M34=1,IF(SUM($H34:L34)=COLUMNS($H34:L34),0,1),"")</f>
        <v/>
      </c>
    </row>
    <row r="35" spans="4:27" x14ac:dyDescent="0.2">
      <c r="D35">
        <f>SUMPRODUCT(H35:M35,EXPECTEDVALUES!H35:M35)</f>
        <v>0.38261840735000013</v>
      </c>
      <c r="E35" t="s">
        <v>247</v>
      </c>
      <c r="F35" s="24">
        <v>3</v>
      </c>
      <c r="G35" s="22" t="str">
        <f>VLOOKUP(E35&amp;"_"&amp;F35,Lookup!A:C,3,0)</f>
        <v>Texas A&amp;M</v>
      </c>
      <c r="H35" s="14">
        <v>1</v>
      </c>
      <c r="I35" s="16">
        <v>1</v>
      </c>
      <c r="J35" s="16">
        <v>0</v>
      </c>
      <c r="K35" s="16">
        <v>0</v>
      </c>
      <c r="L35" s="16">
        <v>0</v>
      </c>
      <c r="M35" s="16">
        <v>0</v>
      </c>
      <c r="N35" s="6">
        <v>27</v>
      </c>
      <c r="O35" t="str">
        <f>IF($N35/O$7=ROUND($N35/O$7,0),IF(SUMIF($N$9:$N35,"&lt;="&amp;$N35,H$9:H35)=($N35/O$7),0,1),"")</f>
        <v/>
      </c>
      <c r="P35" t="str">
        <f>IF($N35/P$7=ROUND($N35/P$7,0),IF(SUMIF($N$9:$N35,"&lt;="&amp;$N35,I$9:I35)=($N35/P$7),0,1),"")</f>
        <v/>
      </c>
      <c r="Q35" t="str">
        <f>IF($N35/Q$7=ROUND($N35/Q$7,0),IF(SUMIF($N$9:$N35,"&lt;="&amp;$N35,J$9:J35)=($N35/Q$7),0,1),"")</f>
        <v/>
      </c>
      <c r="R35" t="str">
        <f>IF($N35/R$7=ROUND($N35/R$7,0),IF(SUMIF($N$9:$N35,"&lt;="&amp;$N35,K$9:K35)=($N35/R$7),0,1),"")</f>
        <v/>
      </c>
      <c r="S35" t="str">
        <f>IF($N35/S$7=ROUND($N35/S$7,0),IF(SUMIF($N$9:$N35,"&lt;="&amp;$N35,L$9:L35)=($N35/S$7),0,1),"")</f>
        <v/>
      </c>
      <c r="T35" t="str">
        <f>IF($N35/T$7=ROUND($N35/T$7,0),IF(SUMIF($N$9:$N35,"&lt;="&amp;$N35,M$9:M35)=($N35/T$7),0,1),"")</f>
        <v/>
      </c>
      <c r="V35">
        <v>0</v>
      </c>
      <c r="W35">
        <f>IF(I35=1,IF(SUM($H35:H35)=COLUMNS($H35:H35),0,1),"")</f>
        <v>0</v>
      </c>
      <c r="X35" t="str">
        <f>IF(J35=1,IF(SUM($H35:I35)=COLUMNS($H35:I35),0,1),"")</f>
        <v/>
      </c>
      <c r="Y35" t="str">
        <f>IF(K35=1,IF(SUM($H35:J35)=COLUMNS($H35:J35),0,1),"")</f>
        <v/>
      </c>
      <c r="Z35" t="str">
        <f>IF(L35=1,IF(SUM($H35:K35)=COLUMNS($H35:K35),0,1),"")</f>
        <v/>
      </c>
      <c r="AA35" t="str">
        <f>IF(M35=1,IF(SUM($H35:L35)=COLUMNS($H35:L35),0,1),"")</f>
        <v/>
      </c>
    </row>
    <row r="36" spans="4:27" ht="17" thickBot="1" x14ac:dyDescent="0.25">
      <c r="D36">
        <f>SUMPRODUCT(H36:M36,EXPECTEDVALUES!H36:M36)</f>
        <v>0</v>
      </c>
      <c r="E36" t="s">
        <v>247</v>
      </c>
      <c r="F36" s="24">
        <v>14</v>
      </c>
      <c r="G36" s="22" t="str">
        <f>VLOOKUP(E36&amp;"_"&amp;F36,Lookup!A:C,3,0)</f>
        <v>Green Bay</v>
      </c>
      <c r="H36" s="17">
        <v>0</v>
      </c>
      <c r="I36" s="17">
        <v>0</v>
      </c>
      <c r="J36" s="16">
        <v>0</v>
      </c>
      <c r="K36" s="16">
        <v>0</v>
      </c>
      <c r="L36" s="16">
        <v>0</v>
      </c>
      <c r="M36" s="16">
        <v>0</v>
      </c>
      <c r="N36" s="6">
        <v>28</v>
      </c>
      <c r="O36">
        <f>IF($N36/O$7=ROUND($N36/O$7,0),IF(SUMIF($N$9:$N36,"&lt;="&amp;$N36,H$9:H36)=($N36/O$7),0,1),"")</f>
        <v>0</v>
      </c>
      <c r="P36">
        <f>IF($N36/P$7=ROUND($N36/P$7,0),IF(SUMIF($N$9:$N36,"&lt;="&amp;$N36,I$9:I36)=($N36/P$7),0,1),"")</f>
        <v>0</v>
      </c>
      <c r="Q36" t="str">
        <f>IF($N36/Q$7=ROUND($N36/Q$7,0),IF(SUMIF($N$9:$N36,"&lt;="&amp;$N36,J$9:J36)=($N36/Q$7),0,1),"")</f>
        <v/>
      </c>
      <c r="R36" t="str">
        <f>IF($N36/R$7=ROUND($N36/R$7,0),IF(SUMIF($N$9:$N36,"&lt;="&amp;$N36,K$9:K36)=($N36/R$7),0,1),"")</f>
        <v/>
      </c>
      <c r="S36" t="str">
        <f>IF($N36/S$7=ROUND($N36/S$7,0),IF(SUMIF($N$9:$N36,"&lt;="&amp;$N36,L$9:L36)=($N36/S$7),0,1),"")</f>
        <v/>
      </c>
      <c r="T36" t="str">
        <f>IF($N36/T$7=ROUND($N36/T$7,0),IF(SUMIF($N$9:$N36,"&lt;="&amp;$N36,M$9:M36)=($N36/T$7),0,1),"")</f>
        <v/>
      </c>
      <c r="V36">
        <v>0</v>
      </c>
      <c r="W36" t="str">
        <f>IF(I36=1,IF(SUM($H36:H36)=COLUMNS($H36:H36),0,1),"")</f>
        <v/>
      </c>
      <c r="X36" t="str">
        <f>IF(J36=1,IF(SUM($H36:I36)=COLUMNS($H36:I36),0,1),"")</f>
        <v/>
      </c>
      <c r="Y36" t="str">
        <f>IF(K36=1,IF(SUM($H36:J36)=COLUMNS($H36:J36),0,1),"")</f>
        <v/>
      </c>
      <c r="Z36" t="str">
        <f>IF(L36=1,IF(SUM($H36:K36)=COLUMNS($H36:K36),0,1),"")</f>
        <v/>
      </c>
      <c r="AA36" t="str">
        <f>IF(M36=1,IF(SUM($H36:L36)=COLUMNS($H36:L36),0,1),"")</f>
        <v/>
      </c>
    </row>
    <row r="37" spans="4:27" x14ac:dyDescent="0.2">
      <c r="D37">
        <f>SUMPRODUCT(H37:M37,EXPECTEDVALUES!H37:M37)</f>
        <v>0</v>
      </c>
      <c r="E37" t="s">
        <v>247</v>
      </c>
      <c r="F37" s="24">
        <v>7</v>
      </c>
      <c r="G37" s="22" t="str">
        <f>VLOOKUP(E37&amp;"_"&amp;F37,Lookup!A:C,3,0)</f>
        <v>Oregon State</v>
      </c>
      <c r="H37" s="14">
        <v>0</v>
      </c>
      <c r="I37" s="14">
        <v>0</v>
      </c>
      <c r="J37" s="16">
        <v>0</v>
      </c>
      <c r="K37" s="16">
        <v>0</v>
      </c>
      <c r="L37" s="16">
        <v>0</v>
      </c>
      <c r="M37" s="16">
        <v>0</v>
      </c>
      <c r="N37" s="6">
        <v>29</v>
      </c>
      <c r="O37" t="str">
        <f>IF($N37/O$7=ROUND($N37/O$7,0),IF(SUMIF($N$9:$N37,"&lt;="&amp;$N37,H$9:H37)=($N37/O$7),0,1),"")</f>
        <v/>
      </c>
      <c r="P37" t="str">
        <f>IF($N37/P$7=ROUND($N37/P$7,0),IF(SUMIF($N$9:$N37,"&lt;="&amp;$N37,I$9:I37)=($N37/P$7),0,1),"")</f>
        <v/>
      </c>
      <c r="Q37" t="str">
        <f>IF($N37/Q$7=ROUND($N37/Q$7,0),IF(SUMIF($N$9:$N37,"&lt;="&amp;$N37,J$9:J37)=($N37/Q$7),0,1),"")</f>
        <v/>
      </c>
      <c r="R37" t="str">
        <f>IF($N37/R$7=ROUND($N37/R$7,0),IF(SUMIF($N$9:$N37,"&lt;="&amp;$N37,K$9:K37)=($N37/R$7),0,1),"")</f>
        <v/>
      </c>
      <c r="S37" t="str">
        <f>IF($N37/S$7=ROUND($N37/S$7,0),IF(SUMIF($N$9:$N37,"&lt;="&amp;$N37,L$9:L37)=($N37/S$7),0,1),"")</f>
        <v/>
      </c>
      <c r="T37" t="str">
        <f>IF($N37/T$7=ROUND($N37/T$7,0),IF(SUMIF($N$9:$N37,"&lt;="&amp;$N37,M$9:M37)=($N37/T$7),0,1),"")</f>
        <v/>
      </c>
      <c r="V37">
        <v>0</v>
      </c>
      <c r="W37" t="str">
        <f>IF(I37=1,IF(SUM($H37:H37)=COLUMNS($H37:H37),0,1),"")</f>
        <v/>
      </c>
      <c r="X37" t="str">
        <f>IF(J37=1,IF(SUM($H37:I37)=COLUMNS($H37:I37),0,1),"")</f>
        <v/>
      </c>
      <c r="Y37" t="str">
        <f>IF(K37=1,IF(SUM($H37:J37)=COLUMNS($H37:J37),0,1),"")</f>
        <v/>
      </c>
      <c r="Z37" t="str">
        <f>IF(L37=1,IF(SUM($H37:K37)=COLUMNS($H37:K37),0,1),"")</f>
        <v/>
      </c>
      <c r="AA37" t="str">
        <f>IF(M37=1,IF(SUM($H37:L37)=COLUMNS($H37:L37),0,1),"")</f>
        <v/>
      </c>
    </row>
    <row r="38" spans="4:27" ht="17" thickBot="1" x14ac:dyDescent="0.25">
      <c r="D38">
        <f>SUMPRODUCT(H38:M38,EXPECTEDVALUES!H38:M38)</f>
        <v>0.32902779391999998</v>
      </c>
      <c r="E38" t="s">
        <v>247</v>
      </c>
      <c r="F38" s="24">
        <v>10</v>
      </c>
      <c r="G38" s="22" t="str">
        <f>VLOOKUP(E38&amp;"_"&amp;F38,Lookup!A:C,3,0)</f>
        <v>Virginia Commonwealth</v>
      </c>
      <c r="H38" s="17">
        <v>1</v>
      </c>
      <c r="I38" s="16">
        <v>0</v>
      </c>
      <c r="J38" s="16">
        <v>0</v>
      </c>
      <c r="K38" s="16">
        <v>0</v>
      </c>
      <c r="L38" s="16">
        <v>0</v>
      </c>
      <c r="M38" s="16">
        <v>0</v>
      </c>
      <c r="N38" s="6">
        <v>30</v>
      </c>
      <c r="O38">
        <f>IF($N38/O$7=ROUND($N38/O$7,0),IF(SUMIF($N$9:$N38,"&lt;="&amp;$N38,H$9:H38)=($N38/O$7),0,1),"")</f>
        <v>0</v>
      </c>
      <c r="P38" t="str">
        <f>IF($N38/P$7=ROUND($N38/P$7,0),IF(SUMIF($N$9:$N38,"&lt;="&amp;$N38,I$9:I38)=($N38/P$7),0,1),"")</f>
        <v/>
      </c>
      <c r="Q38" t="str">
        <f>IF($N38/Q$7=ROUND($N38/Q$7,0),IF(SUMIF($N$9:$N38,"&lt;="&amp;$N38,J$9:J38)=($N38/Q$7),0,1),"")</f>
        <v/>
      </c>
      <c r="R38" t="str">
        <f>IF($N38/R$7=ROUND($N38/R$7,0),IF(SUMIF($N$9:$N38,"&lt;="&amp;$N38,K$9:K38)=($N38/R$7),0,1),"")</f>
        <v/>
      </c>
      <c r="S38" t="str">
        <f>IF($N38/S$7=ROUND($N38/S$7,0),IF(SUMIF($N$9:$N38,"&lt;="&amp;$N38,L$9:L38)=($N38/S$7),0,1),"")</f>
        <v/>
      </c>
      <c r="T38" t="str">
        <f>IF($N38/T$7=ROUND($N38/T$7,0),IF(SUMIF($N$9:$N38,"&lt;="&amp;$N38,M$9:M38)=($N38/T$7),0,1),"")</f>
        <v/>
      </c>
      <c r="V38">
        <v>0</v>
      </c>
      <c r="W38" t="str">
        <f>IF(I38=1,IF(SUM($H38:H38)=COLUMNS($H38:H38),0,1),"")</f>
        <v/>
      </c>
      <c r="X38" t="str">
        <f>IF(J38=1,IF(SUM($H38:I38)=COLUMNS($H38:I38),0,1),"")</f>
        <v/>
      </c>
      <c r="Y38" t="str">
        <f>IF(K38=1,IF(SUM($H38:J38)=COLUMNS($H38:J38),0,1),"")</f>
        <v/>
      </c>
      <c r="Z38" t="str">
        <f>IF(L38=1,IF(SUM($H38:K38)=COLUMNS($H38:K38),0,1),"")</f>
        <v/>
      </c>
      <c r="AA38" t="str">
        <f>IF(M38=1,IF(SUM($H38:L38)=COLUMNS($H38:L38),0,1),"")</f>
        <v/>
      </c>
    </row>
    <row r="39" spans="4:27" x14ac:dyDescent="0.2">
      <c r="D39">
        <f>SUMPRODUCT(H39:M39,EXPECTEDVALUES!H39:M39)</f>
        <v>2.3593349217500004</v>
      </c>
      <c r="E39" t="s">
        <v>247</v>
      </c>
      <c r="F39" s="24">
        <v>2</v>
      </c>
      <c r="G39" s="22" t="str">
        <f>VLOOKUP(E39&amp;"_"&amp;F39,Lookup!A:C,3,0)</f>
        <v>Oklahoma</v>
      </c>
      <c r="H39" s="14">
        <v>1</v>
      </c>
      <c r="I39" s="16">
        <v>1</v>
      </c>
      <c r="J39" s="16">
        <v>1</v>
      </c>
      <c r="K39" s="16">
        <v>1</v>
      </c>
      <c r="L39" s="16">
        <v>0</v>
      </c>
      <c r="M39" s="16">
        <v>0</v>
      </c>
      <c r="N39" s="6">
        <v>31</v>
      </c>
      <c r="O39" t="str">
        <f>IF($N39/O$7=ROUND($N39/O$7,0),IF(SUMIF($N$9:$N39,"&lt;="&amp;$N39,H$9:H39)=($N39/O$7),0,1),"")</f>
        <v/>
      </c>
      <c r="P39" t="str">
        <f>IF($N39/P$7=ROUND($N39/P$7,0),IF(SUMIF($N$9:$N39,"&lt;="&amp;$N39,I$9:I39)=($N39/P$7),0,1),"")</f>
        <v/>
      </c>
      <c r="Q39" t="str">
        <f>IF($N39/Q$7=ROUND($N39/Q$7,0),IF(SUMIF($N$9:$N39,"&lt;="&amp;$N39,J$9:J39)=($N39/Q$7),0,1),"")</f>
        <v/>
      </c>
      <c r="R39" t="str">
        <f>IF($N39/R$7=ROUND($N39/R$7,0),IF(SUMIF($N$9:$N39,"&lt;="&amp;$N39,K$9:K39)=($N39/R$7),0,1),"")</f>
        <v/>
      </c>
      <c r="S39" t="str">
        <f>IF($N39/S$7=ROUND($N39/S$7,0),IF(SUMIF($N$9:$N39,"&lt;="&amp;$N39,L$9:L39)=($N39/S$7),0,1),"")</f>
        <v/>
      </c>
      <c r="T39" t="str">
        <f>IF($N39/T$7=ROUND($N39/T$7,0),IF(SUMIF($N$9:$N39,"&lt;="&amp;$N39,M$9:M39)=($N39/T$7),0,1),"")</f>
        <v/>
      </c>
      <c r="V39">
        <v>0</v>
      </c>
      <c r="W39">
        <f>IF(I39=1,IF(SUM($H39:H39)=COLUMNS($H39:H39),0,1),"")</f>
        <v>0</v>
      </c>
      <c r="X39">
        <f>IF(J39=1,IF(SUM($H39:I39)=COLUMNS($H39:I39),0,1),"")</f>
        <v>0</v>
      </c>
      <c r="Y39">
        <f>IF(K39=1,IF(SUM($H39:J39)=COLUMNS($H39:J39),0,1),"")</f>
        <v>0</v>
      </c>
      <c r="Z39" t="str">
        <f>IF(L39=1,IF(SUM($H39:K39)=COLUMNS($H39:K39),0,1),"")</f>
        <v/>
      </c>
      <c r="AA39" t="str">
        <f>IF(M39=1,IF(SUM($H39:L39)=COLUMNS($H39:L39),0,1),"")</f>
        <v/>
      </c>
    </row>
    <row r="40" spans="4:27" ht="17" thickBot="1" x14ac:dyDescent="0.25">
      <c r="D40">
        <f>SUMPRODUCT(H40:M40,EXPECTEDVALUES!H40:M40)</f>
        <v>0</v>
      </c>
      <c r="E40" t="s">
        <v>247</v>
      </c>
      <c r="F40" s="24">
        <v>15</v>
      </c>
      <c r="G40" s="22" t="str">
        <f>VLOOKUP(E40&amp;"_"&amp;F40,Lookup!A:C,3,0)</f>
        <v>Cal State Bakersfield</v>
      </c>
      <c r="H40" s="17">
        <v>0</v>
      </c>
      <c r="I40" s="17">
        <v>0</v>
      </c>
      <c r="J40" s="17">
        <v>0</v>
      </c>
      <c r="K40" s="17">
        <v>0</v>
      </c>
      <c r="L40" s="17">
        <v>0</v>
      </c>
      <c r="M40" s="16">
        <v>0</v>
      </c>
      <c r="N40" s="6">
        <v>32</v>
      </c>
      <c r="O40">
        <f>IF($N40/O$7=ROUND($N40/O$7,0),IF(SUMIF($N$9:$N40,"&lt;="&amp;$N40,H$9:H40)=($N40/O$7),0,1),"")</f>
        <v>0</v>
      </c>
      <c r="P40">
        <f>IF($N40/P$7=ROUND($N40/P$7,0),IF(SUMIF($N$9:$N40,"&lt;="&amp;$N40,I$9:I40)=($N40/P$7),0,1),"")</f>
        <v>0</v>
      </c>
      <c r="Q40">
        <f>IF($N40/Q$7=ROUND($N40/Q$7,0),IF(SUMIF($N$9:$N40,"&lt;="&amp;$N40,J$9:J40)=($N40/Q$7),0,1),"")</f>
        <v>0</v>
      </c>
      <c r="R40">
        <f>IF($N40/R$7=ROUND($N40/R$7,0),IF(SUMIF($N$9:$N40,"&lt;="&amp;$N40,K$9:K40)=($N40/R$7),0,1),"")</f>
        <v>0</v>
      </c>
      <c r="S40">
        <f>IF($N40/S$7=ROUND($N40/S$7,0),IF(SUMIF($N$9:$N40,"&lt;="&amp;$N40,L$9:L40)=($N40/S$7),0,1),"")</f>
        <v>0</v>
      </c>
      <c r="T40" t="str">
        <f>IF($N40/T$7=ROUND($N40/T$7,0),IF(SUMIF($N$9:$N40,"&lt;="&amp;$N40,M$9:M40)=($N40/T$7),0,1),"")</f>
        <v/>
      </c>
      <c r="V40">
        <v>0</v>
      </c>
      <c r="W40" t="str">
        <f>IF(I40=1,IF(SUM($H40:H40)=COLUMNS($H40:H40),0,1),"")</f>
        <v/>
      </c>
      <c r="X40" t="str">
        <f>IF(J40=1,IF(SUM($H40:I40)=COLUMNS($H40:I40),0,1),"")</f>
        <v/>
      </c>
      <c r="Y40" t="str">
        <f>IF(K40=1,IF(SUM($H40:J40)=COLUMNS($H40:J40),0,1),"")</f>
        <v/>
      </c>
      <c r="Z40" t="str">
        <f>IF(L40=1,IF(SUM($H40:K40)=COLUMNS($H40:K40),0,1),"")</f>
        <v/>
      </c>
      <c r="AA40" t="str">
        <f>IF(M40=1,IF(SUM($H40:L40)=COLUMNS($H40:L40),0,1),"")</f>
        <v/>
      </c>
    </row>
    <row r="41" spans="4:27" x14ac:dyDescent="0.2">
      <c r="D41">
        <f>SUMPRODUCT(H41:M41,EXPECTEDVALUES!H41:M41)</f>
        <v>5.3697071337399995</v>
      </c>
      <c r="E41" t="s">
        <v>248</v>
      </c>
      <c r="F41" s="24">
        <v>1</v>
      </c>
      <c r="G41" s="22" t="str">
        <f>VLOOKUP(E41&amp;"_"&amp;F41,Lookup!A:C,3,0)</f>
        <v>North Carolina</v>
      </c>
      <c r="H41" s="13">
        <v>1</v>
      </c>
      <c r="I41" s="14">
        <v>1</v>
      </c>
      <c r="J41" s="14">
        <v>1</v>
      </c>
      <c r="K41" s="14">
        <v>1</v>
      </c>
      <c r="L41" s="14">
        <v>1</v>
      </c>
      <c r="M41" s="16">
        <v>0</v>
      </c>
      <c r="N41" s="6">
        <v>33</v>
      </c>
      <c r="O41" t="str">
        <f>IF($N41/O$7=ROUND($N41/O$7,0),IF(SUMIF($N$9:$N41,"&lt;="&amp;$N41,H$9:H41)=($N41/O$7),0,1),"")</f>
        <v/>
      </c>
      <c r="P41" t="str">
        <f>IF($N41/P$7=ROUND($N41/P$7,0),IF(SUMIF($N$9:$N41,"&lt;="&amp;$N41,I$9:I41)=($N41/P$7),0,1),"")</f>
        <v/>
      </c>
      <c r="Q41" t="str">
        <f>IF($N41/Q$7=ROUND($N41/Q$7,0),IF(SUMIF($N$9:$N41,"&lt;="&amp;$N41,J$9:J41)=($N41/Q$7),0,1),"")</f>
        <v/>
      </c>
      <c r="R41" t="str">
        <f>IF($N41/R$7=ROUND($N41/R$7,0),IF(SUMIF($N$9:$N41,"&lt;="&amp;$N41,K$9:K41)=($N41/R$7),0,1),"")</f>
        <v/>
      </c>
      <c r="S41" t="str">
        <f>IF($N41/S$7=ROUND($N41/S$7,0),IF(SUMIF($N$9:$N41,"&lt;="&amp;$N41,L$9:L41)=($N41/S$7),0,1),"")</f>
        <v/>
      </c>
      <c r="T41" t="str">
        <f>IF($N41/T$7=ROUND($N41/T$7,0),IF(SUMIF($N$9:$N41,"&lt;="&amp;$N41,M$9:M41)=($N41/T$7),0,1),"")</f>
        <v/>
      </c>
      <c r="V41">
        <v>0</v>
      </c>
      <c r="W41">
        <f>IF(I41=1,IF(SUM($H41:H41)=COLUMNS($H41:H41),0,1),"")</f>
        <v>0</v>
      </c>
      <c r="X41">
        <f>IF(J41=1,IF(SUM($H41:I41)=COLUMNS($H41:I41),0,1),"")</f>
        <v>0</v>
      </c>
      <c r="Y41">
        <f>IF(K41=1,IF(SUM($H41:J41)=COLUMNS($H41:J41),0,1),"")</f>
        <v>0</v>
      </c>
      <c r="Z41">
        <f>IF(L41=1,IF(SUM($H41:K41)=COLUMNS($H41:K41),0,1),"")</f>
        <v>0</v>
      </c>
      <c r="AA41" t="str">
        <f>IF(M41=1,IF(SUM($H41:L41)=COLUMNS($H41:L41),0,1),"")</f>
        <v/>
      </c>
    </row>
    <row r="42" spans="4:27" ht="17" thickBot="1" x14ac:dyDescent="0.25">
      <c r="D42">
        <f>SUMPRODUCT(H42:M42,EXPECTEDVALUES!H42:M42)</f>
        <v>0</v>
      </c>
      <c r="E42" t="s">
        <v>248</v>
      </c>
      <c r="F42" s="24">
        <v>16</v>
      </c>
      <c r="G42" s="22" t="str">
        <f>VLOOKUP(E42&amp;"_"&amp;F42,Lookup!A:C,3,0)</f>
        <v>Fairleigh Dickinson</v>
      </c>
      <c r="H42" s="15">
        <v>0</v>
      </c>
      <c r="I42" s="16">
        <v>0</v>
      </c>
      <c r="J42" s="16">
        <v>0</v>
      </c>
      <c r="K42" s="16">
        <v>0</v>
      </c>
      <c r="L42" s="16">
        <v>0</v>
      </c>
      <c r="M42" s="16">
        <v>0</v>
      </c>
      <c r="N42" s="6">
        <v>34</v>
      </c>
      <c r="O42">
        <f>IF($N42/O$7=ROUND($N42/O$7,0),IF(SUMIF($N$9:$N42,"&lt;="&amp;$N42,H$9:H42)=($N42/O$7),0,1),"")</f>
        <v>0</v>
      </c>
      <c r="P42" t="str">
        <f>IF($N42/P$7=ROUND($N42/P$7,0),IF(SUMIF($N$9:$N42,"&lt;="&amp;$N42,I$9:I42)=($N42/P$7),0,1),"")</f>
        <v/>
      </c>
      <c r="Q42" t="str">
        <f>IF($N42/Q$7=ROUND($N42/Q$7,0),IF(SUMIF($N$9:$N42,"&lt;="&amp;$N42,J$9:J42)=($N42/Q$7),0,1),"")</f>
        <v/>
      </c>
      <c r="R42" t="str">
        <f>IF($N42/R$7=ROUND($N42/R$7,0),IF(SUMIF($N$9:$N42,"&lt;="&amp;$N42,K$9:K42)=($N42/R$7),0,1),"")</f>
        <v/>
      </c>
      <c r="S42" t="str">
        <f>IF($N42/S$7=ROUND($N42/S$7,0),IF(SUMIF($N$9:$N42,"&lt;="&amp;$N42,L$9:L42)=($N42/S$7),0,1),"")</f>
        <v/>
      </c>
      <c r="T42" t="str">
        <f>IF($N42/T$7=ROUND($N42/T$7,0),IF(SUMIF($N$9:$N42,"&lt;="&amp;$N42,M$9:M42)=($N42/T$7),0,1),"")</f>
        <v/>
      </c>
      <c r="V42">
        <v>0</v>
      </c>
      <c r="W42" t="str">
        <f>IF(I42=1,IF(SUM($H42:H42)=COLUMNS($H42:H42),0,1),"")</f>
        <v/>
      </c>
      <c r="X42" t="str">
        <f>IF(J42=1,IF(SUM($H42:I42)=COLUMNS($H42:I42),0,1),"")</f>
        <v/>
      </c>
      <c r="Y42" t="str">
        <f>IF(K42=1,IF(SUM($H42:J42)=COLUMNS($H42:J42),0,1),"")</f>
        <v/>
      </c>
      <c r="Z42" t="str">
        <f>IF(L42=1,IF(SUM($H42:K42)=COLUMNS($H42:K42),0,1),"")</f>
        <v/>
      </c>
      <c r="AA42" t="str">
        <f>IF(M42=1,IF(SUM($H42:L42)=COLUMNS($H42:L42),0,1),"")</f>
        <v/>
      </c>
    </row>
    <row r="43" spans="4:27" x14ac:dyDescent="0.2">
      <c r="D43">
        <f>SUMPRODUCT(H43:M43,EXPECTEDVALUES!H43:M43)</f>
        <v>0.2381345127</v>
      </c>
      <c r="E43" t="s">
        <v>248</v>
      </c>
      <c r="F43" s="24">
        <v>8</v>
      </c>
      <c r="G43" s="22" t="str">
        <f>VLOOKUP(E43&amp;"_"&amp;F43,Lookup!A:C,3,0)</f>
        <v>Southern California</v>
      </c>
      <c r="H43" s="14">
        <v>1</v>
      </c>
      <c r="I43" s="16">
        <v>0</v>
      </c>
      <c r="J43" s="16">
        <v>0</v>
      </c>
      <c r="K43" s="16">
        <v>0</v>
      </c>
      <c r="L43" s="16">
        <v>0</v>
      </c>
      <c r="M43" s="16">
        <v>0</v>
      </c>
      <c r="N43" s="6">
        <v>35</v>
      </c>
      <c r="O43" t="str">
        <f>IF($N43/O$7=ROUND($N43/O$7,0),IF(SUMIF($N$9:$N43,"&lt;="&amp;$N43,H$9:H43)=($N43/O$7),0,1),"")</f>
        <v/>
      </c>
      <c r="P43" t="str">
        <f>IF($N43/P$7=ROUND($N43/P$7,0),IF(SUMIF($N$9:$N43,"&lt;="&amp;$N43,I$9:I43)=($N43/P$7),0,1),"")</f>
        <v/>
      </c>
      <c r="Q43" t="str">
        <f>IF($N43/Q$7=ROUND($N43/Q$7,0),IF(SUMIF($N$9:$N43,"&lt;="&amp;$N43,J$9:J43)=($N43/Q$7),0,1),"")</f>
        <v/>
      </c>
      <c r="R43" t="str">
        <f>IF($N43/R$7=ROUND($N43/R$7,0),IF(SUMIF($N$9:$N43,"&lt;="&amp;$N43,K$9:K43)=($N43/R$7),0,1),"")</f>
        <v/>
      </c>
      <c r="S43" t="str">
        <f>IF($N43/S$7=ROUND($N43/S$7,0),IF(SUMIF($N$9:$N43,"&lt;="&amp;$N43,L$9:L43)=($N43/S$7),0,1),"")</f>
        <v/>
      </c>
      <c r="T43" t="str">
        <f>IF($N43/T$7=ROUND($N43/T$7,0),IF(SUMIF($N$9:$N43,"&lt;="&amp;$N43,M$9:M43)=($N43/T$7),0,1),"")</f>
        <v/>
      </c>
      <c r="V43">
        <v>0</v>
      </c>
      <c r="W43" t="str">
        <f>IF(I43=1,IF(SUM($H43:H43)=COLUMNS($H43:H43),0,1),"")</f>
        <v/>
      </c>
      <c r="X43" t="str">
        <f>IF(J43=1,IF(SUM($H43:I43)=COLUMNS($H43:I43),0,1),"")</f>
        <v/>
      </c>
      <c r="Y43" t="str">
        <f>IF(K43=1,IF(SUM($H43:J43)=COLUMNS($H43:J43),0,1),"")</f>
        <v/>
      </c>
      <c r="Z43" t="str">
        <f>IF(L43=1,IF(SUM($H43:K43)=COLUMNS($H43:K43),0,1),"")</f>
        <v/>
      </c>
      <c r="AA43" t="str">
        <f>IF(M43=1,IF(SUM($H43:L43)=COLUMNS($H43:L43),0,1),"")</f>
        <v/>
      </c>
    </row>
    <row r="44" spans="4:27" ht="17" thickBot="1" x14ac:dyDescent="0.25">
      <c r="D44">
        <f>SUMPRODUCT(H44:M44,EXPECTEDVALUES!H44:M44)</f>
        <v>0</v>
      </c>
      <c r="E44" t="s">
        <v>248</v>
      </c>
      <c r="F44" s="24">
        <v>9</v>
      </c>
      <c r="G44" s="22" t="str">
        <f>VLOOKUP(E44&amp;"_"&amp;F44,Lookup!A:C,3,0)</f>
        <v>Providence</v>
      </c>
      <c r="H44" s="16">
        <v>0</v>
      </c>
      <c r="I44" s="17">
        <v>0</v>
      </c>
      <c r="J44" s="16">
        <v>0</v>
      </c>
      <c r="K44" s="16">
        <v>0</v>
      </c>
      <c r="L44" s="16">
        <v>0</v>
      </c>
      <c r="M44" s="16">
        <v>0</v>
      </c>
      <c r="N44" s="6">
        <v>36</v>
      </c>
      <c r="O44">
        <f>IF($N44/O$7=ROUND($N44/O$7,0),IF(SUMIF($N$9:$N44,"&lt;="&amp;$N44,H$9:H44)=($N44/O$7),0,1),"")</f>
        <v>0</v>
      </c>
      <c r="P44">
        <f>IF($N44/P$7=ROUND($N44/P$7,0),IF(SUMIF($N$9:$N44,"&lt;="&amp;$N44,I$9:I44)=($N44/P$7),0,1),"")</f>
        <v>0</v>
      </c>
      <c r="Q44" t="str">
        <f>IF($N44/Q$7=ROUND($N44/Q$7,0),IF(SUMIF($N$9:$N44,"&lt;="&amp;$N44,J$9:J44)=($N44/Q$7),0,1),"")</f>
        <v/>
      </c>
      <c r="R44" t="str">
        <f>IF($N44/R$7=ROUND($N44/R$7,0),IF(SUMIF($N$9:$N44,"&lt;="&amp;$N44,K$9:K44)=($N44/R$7),0,1),"")</f>
        <v/>
      </c>
      <c r="S44" t="str">
        <f>IF($N44/S$7=ROUND($N44/S$7,0),IF(SUMIF($N$9:$N44,"&lt;="&amp;$N44,L$9:L44)=($N44/S$7),0,1),"")</f>
        <v/>
      </c>
      <c r="T44" t="str">
        <f>IF($N44/T$7=ROUND($N44/T$7,0),IF(SUMIF($N$9:$N44,"&lt;="&amp;$N44,M$9:M44)=($N44/T$7),0,1),"")</f>
        <v/>
      </c>
      <c r="V44">
        <v>0</v>
      </c>
      <c r="W44" t="str">
        <f>IF(I44=1,IF(SUM($H44:H44)=COLUMNS($H44:H44),0,1),"")</f>
        <v/>
      </c>
      <c r="X44" t="str">
        <f>IF(J44=1,IF(SUM($H44:I44)=COLUMNS($H44:I44),0,1),"")</f>
        <v/>
      </c>
      <c r="Y44" t="str">
        <f>IF(K44=1,IF(SUM($H44:J44)=COLUMNS($H44:J44),0,1),"")</f>
        <v/>
      </c>
      <c r="Z44" t="str">
        <f>IF(L44=1,IF(SUM($H44:K44)=COLUMNS($H44:K44),0,1),"")</f>
        <v/>
      </c>
      <c r="AA44" t="str">
        <f>IF(M44=1,IF(SUM($H44:L44)=COLUMNS($H44:L44),0,1),"")</f>
        <v/>
      </c>
    </row>
    <row r="45" spans="4:27" x14ac:dyDescent="0.2">
      <c r="D45">
        <f>SUMPRODUCT(H45:M45,EXPECTEDVALUES!H45:M45)</f>
        <v>0.60640135260999994</v>
      </c>
      <c r="E45" t="s">
        <v>248</v>
      </c>
      <c r="F45" s="24">
        <v>5</v>
      </c>
      <c r="G45" s="22" t="str">
        <f>VLOOKUP(E45&amp;"_"&amp;F45,Lookup!A:C,3,0)</f>
        <v>Indiana</v>
      </c>
      <c r="H45" s="14">
        <v>1</v>
      </c>
      <c r="I45" s="14">
        <v>1</v>
      </c>
      <c r="J45" s="16">
        <v>0</v>
      </c>
      <c r="K45" s="16">
        <v>0</v>
      </c>
      <c r="L45" s="16">
        <v>0</v>
      </c>
      <c r="M45" s="16">
        <v>0</v>
      </c>
      <c r="N45" s="6">
        <v>37</v>
      </c>
      <c r="O45" t="str">
        <f>IF($N45/O$7=ROUND($N45/O$7,0),IF(SUMIF($N$9:$N45,"&lt;="&amp;$N45,H$9:H45)=($N45/O$7),0,1),"")</f>
        <v/>
      </c>
      <c r="P45" t="str">
        <f>IF($N45/P$7=ROUND($N45/P$7,0),IF(SUMIF($N$9:$N45,"&lt;="&amp;$N45,I$9:I45)=($N45/P$7),0,1),"")</f>
        <v/>
      </c>
      <c r="Q45" t="str">
        <f>IF($N45/Q$7=ROUND($N45/Q$7,0),IF(SUMIF($N$9:$N45,"&lt;="&amp;$N45,J$9:J45)=($N45/Q$7),0,1),"")</f>
        <v/>
      </c>
      <c r="R45" t="str">
        <f>IF($N45/R$7=ROUND($N45/R$7,0),IF(SUMIF($N$9:$N45,"&lt;="&amp;$N45,K$9:K45)=($N45/R$7),0,1),"")</f>
        <v/>
      </c>
      <c r="S45" t="str">
        <f>IF($N45/S$7=ROUND($N45/S$7,0),IF(SUMIF($N$9:$N45,"&lt;="&amp;$N45,L$9:L45)=($N45/S$7),0,1),"")</f>
        <v/>
      </c>
      <c r="T45" t="str">
        <f>IF($N45/T$7=ROUND($N45/T$7,0),IF(SUMIF($N$9:$N45,"&lt;="&amp;$N45,M$9:M45)=($N45/T$7),0,1),"")</f>
        <v/>
      </c>
      <c r="V45">
        <v>0</v>
      </c>
      <c r="W45">
        <f>IF(I45=1,IF(SUM($H45:H45)=COLUMNS($H45:H45),0,1),"")</f>
        <v>0</v>
      </c>
      <c r="X45" t="str">
        <f>IF(J45=1,IF(SUM($H45:I45)=COLUMNS($H45:I45),0,1),"")</f>
        <v/>
      </c>
      <c r="Y45" t="str">
        <f>IF(K45=1,IF(SUM($H45:J45)=COLUMNS($H45:J45),0,1),"")</f>
        <v/>
      </c>
      <c r="Z45" t="str">
        <f>IF(L45=1,IF(SUM($H45:K45)=COLUMNS($H45:K45),0,1),"")</f>
        <v/>
      </c>
      <c r="AA45" t="str">
        <f>IF(M45=1,IF(SUM($H45:L45)=COLUMNS($H45:L45),0,1),"")</f>
        <v/>
      </c>
    </row>
    <row r="46" spans="4:27" ht="17" thickBot="1" x14ac:dyDescent="0.25">
      <c r="D46">
        <f>SUMPRODUCT(H46:M46,EXPECTEDVALUES!H46:M46)</f>
        <v>0</v>
      </c>
      <c r="E46" t="s">
        <v>248</v>
      </c>
      <c r="F46" s="24">
        <v>12</v>
      </c>
      <c r="G46" s="22" t="str">
        <f>VLOOKUP(E46&amp;"_"&amp;F46,Lookup!A:C,3,0)</f>
        <v>Chattanooga</v>
      </c>
      <c r="H46" s="17">
        <v>0</v>
      </c>
      <c r="I46" s="16">
        <v>0</v>
      </c>
      <c r="J46" s="16">
        <v>0</v>
      </c>
      <c r="K46" s="16">
        <v>0</v>
      </c>
      <c r="L46" s="16">
        <v>0</v>
      </c>
      <c r="M46" s="16">
        <v>0</v>
      </c>
      <c r="N46" s="6">
        <v>38</v>
      </c>
      <c r="O46">
        <f>IF($N46/O$7=ROUND($N46/O$7,0),IF(SUMIF($N$9:$N46,"&lt;="&amp;$N46,H$9:H46)=($N46/O$7),0,1),"")</f>
        <v>0</v>
      </c>
      <c r="P46" t="str">
        <f>IF($N46/P$7=ROUND($N46/P$7,0),IF(SUMIF($N$9:$N46,"&lt;="&amp;$N46,I$9:I46)=($N46/P$7),0,1),"")</f>
        <v/>
      </c>
      <c r="Q46" t="str">
        <f>IF($N46/Q$7=ROUND($N46/Q$7,0),IF(SUMIF($N$9:$N46,"&lt;="&amp;$N46,J$9:J46)=($N46/Q$7),0,1),"")</f>
        <v/>
      </c>
      <c r="R46" t="str">
        <f>IF($N46/R$7=ROUND($N46/R$7,0),IF(SUMIF($N$9:$N46,"&lt;="&amp;$N46,K$9:K46)=($N46/R$7),0,1),"")</f>
        <v/>
      </c>
      <c r="S46" t="str">
        <f>IF($N46/S$7=ROUND($N46/S$7,0),IF(SUMIF($N$9:$N46,"&lt;="&amp;$N46,L$9:L46)=($N46/S$7),0,1),"")</f>
        <v/>
      </c>
      <c r="T46" t="str">
        <f>IF($N46/T$7=ROUND($N46/T$7,0),IF(SUMIF($N$9:$N46,"&lt;="&amp;$N46,M$9:M46)=($N46/T$7),0,1),"")</f>
        <v/>
      </c>
      <c r="V46">
        <v>0</v>
      </c>
      <c r="W46" t="str">
        <f>IF(I46=1,IF(SUM($H46:H46)=COLUMNS($H46:H46),0,1),"")</f>
        <v/>
      </c>
      <c r="X46" t="str">
        <f>IF(J46=1,IF(SUM($H46:I46)=COLUMNS($H46:I46),0,1),"")</f>
        <v/>
      </c>
      <c r="Y46" t="str">
        <f>IF(K46=1,IF(SUM($H46:J46)=COLUMNS($H46:J46),0,1),"")</f>
        <v/>
      </c>
      <c r="Z46" t="str">
        <f>IF(L46=1,IF(SUM($H46:K46)=COLUMNS($H46:K46),0,1),"")</f>
        <v/>
      </c>
      <c r="AA46" t="str">
        <f>IF(M46=1,IF(SUM($H46:L46)=COLUMNS($H46:L46),0,1),"")</f>
        <v/>
      </c>
    </row>
    <row r="47" spans="4:27" x14ac:dyDescent="0.2">
      <c r="D47">
        <f>SUMPRODUCT(H47:M47,EXPECTEDVALUES!H47:M47)</f>
        <v>3.8862878040000035E-2</v>
      </c>
      <c r="E47" t="s">
        <v>248</v>
      </c>
      <c r="F47" s="24">
        <v>4</v>
      </c>
      <c r="G47" s="22" t="str">
        <f>VLOOKUP(E47&amp;"_"&amp;F47,Lookup!A:C,3,0)</f>
        <v>Kentucky</v>
      </c>
      <c r="H47" s="14">
        <v>1</v>
      </c>
      <c r="I47" s="16">
        <v>0</v>
      </c>
      <c r="J47" s="16">
        <v>0</v>
      </c>
      <c r="K47" s="16">
        <v>0</v>
      </c>
      <c r="L47" s="16">
        <v>0</v>
      </c>
      <c r="M47" s="16">
        <v>0</v>
      </c>
      <c r="N47" s="6">
        <v>39</v>
      </c>
      <c r="O47" t="str">
        <f>IF($N47/O$7=ROUND($N47/O$7,0),IF(SUMIF($N$9:$N47,"&lt;="&amp;$N47,H$9:H47)=($N47/O$7),0,1),"")</f>
        <v/>
      </c>
      <c r="P47" t="str">
        <f>IF($N47/P$7=ROUND($N47/P$7,0),IF(SUMIF($N$9:$N47,"&lt;="&amp;$N47,I$9:I47)=($N47/P$7),0,1),"")</f>
        <v/>
      </c>
      <c r="Q47" t="str">
        <f>IF($N47/Q$7=ROUND($N47/Q$7,0),IF(SUMIF($N$9:$N47,"&lt;="&amp;$N47,J$9:J47)=($N47/Q$7),0,1),"")</f>
        <v/>
      </c>
      <c r="R47" t="str">
        <f>IF($N47/R$7=ROUND($N47/R$7,0),IF(SUMIF($N$9:$N47,"&lt;="&amp;$N47,K$9:K47)=($N47/R$7),0,1),"")</f>
        <v/>
      </c>
      <c r="S47" t="str">
        <f>IF($N47/S$7=ROUND($N47/S$7,0),IF(SUMIF($N$9:$N47,"&lt;="&amp;$N47,L$9:L47)=($N47/S$7),0,1),"")</f>
        <v/>
      </c>
      <c r="T47" t="str">
        <f>IF($N47/T$7=ROUND($N47/T$7,0),IF(SUMIF($N$9:$N47,"&lt;="&amp;$N47,M$9:M47)=($N47/T$7),0,1),"")</f>
        <v/>
      </c>
      <c r="V47">
        <v>0</v>
      </c>
      <c r="W47" t="str">
        <f>IF(I47=1,IF(SUM($H47:H47)=COLUMNS($H47:H47),0,1),"")</f>
        <v/>
      </c>
      <c r="X47" t="str">
        <f>IF(J47=1,IF(SUM($H47:I47)=COLUMNS($H47:I47),0,1),"")</f>
        <v/>
      </c>
      <c r="Y47" t="str">
        <f>IF(K47=1,IF(SUM($H47:J47)=COLUMNS($H47:J47),0,1),"")</f>
        <v/>
      </c>
      <c r="Z47" t="str">
        <f>IF(L47=1,IF(SUM($H47:K47)=COLUMNS($H47:K47),0,1),"")</f>
        <v/>
      </c>
      <c r="AA47" t="str">
        <f>IF(M47=1,IF(SUM($H47:L47)=COLUMNS($H47:L47),0,1),"")</f>
        <v/>
      </c>
    </row>
    <row r="48" spans="4:27" ht="17" thickBot="1" x14ac:dyDescent="0.25">
      <c r="D48">
        <f>SUMPRODUCT(H48:M48,EXPECTEDVALUES!H48:M48)</f>
        <v>0</v>
      </c>
      <c r="E48" t="s">
        <v>248</v>
      </c>
      <c r="F48" s="24">
        <v>13</v>
      </c>
      <c r="G48" s="22" t="str">
        <f>VLOOKUP(E48&amp;"_"&amp;F48,Lookup!A:C,3,0)</f>
        <v>Stony Brook</v>
      </c>
      <c r="H48" s="17">
        <v>0</v>
      </c>
      <c r="I48" s="17">
        <v>0</v>
      </c>
      <c r="J48" s="17">
        <v>0</v>
      </c>
      <c r="K48" s="16">
        <v>0</v>
      </c>
      <c r="L48" s="16">
        <v>0</v>
      </c>
      <c r="M48" s="16">
        <v>0</v>
      </c>
      <c r="N48" s="6">
        <v>40</v>
      </c>
      <c r="O48">
        <f>IF($N48/O$7=ROUND($N48/O$7,0),IF(SUMIF($N$9:$N48,"&lt;="&amp;$N48,H$9:H48)=($N48/O$7),0,1),"")</f>
        <v>0</v>
      </c>
      <c r="P48">
        <f>IF($N48/P$7=ROUND($N48/P$7,0),IF(SUMIF($N$9:$N48,"&lt;="&amp;$N48,I$9:I48)=($N48/P$7),0,1),"")</f>
        <v>0</v>
      </c>
      <c r="Q48">
        <f>IF($N48/Q$7=ROUND($N48/Q$7,0),IF(SUMIF($N$9:$N48,"&lt;="&amp;$N48,J$9:J48)=($N48/Q$7),0,1),"")</f>
        <v>0</v>
      </c>
      <c r="R48" t="str">
        <f>IF($N48/R$7=ROUND($N48/R$7,0),IF(SUMIF($N$9:$N48,"&lt;="&amp;$N48,K$9:K48)=($N48/R$7),0,1),"")</f>
        <v/>
      </c>
      <c r="S48" t="str">
        <f>IF($N48/S$7=ROUND($N48/S$7,0),IF(SUMIF($N$9:$N48,"&lt;="&amp;$N48,L$9:L48)=($N48/S$7),0,1),"")</f>
        <v/>
      </c>
      <c r="T48" t="str">
        <f>IF($N48/T$7=ROUND($N48/T$7,0),IF(SUMIF($N$9:$N48,"&lt;="&amp;$N48,M$9:M48)=($N48/T$7),0,1),"")</f>
        <v/>
      </c>
      <c r="V48">
        <v>0</v>
      </c>
      <c r="W48" t="str">
        <f>IF(I48=1,IF(SUM($H48:H48)=COLUMNS($H48:H48),0,1),"")</f>
        <v/>
      </c>
      <c r="X48" t="str">
        <f>IF(J48=1,IF(SUM($H48:I48)=COLUMNS($H48:I48),0,1),"")</f>
        <v/>
      </c>
      <c r="Y48" t="str">
        <f>IF(K48=1,IF(SUM($H48:J48)=COLUMNS($H48:J48),0,1),"")</f>
        <v/>
      </c>
      <c r="Z48" t="str">
        <f>IF(L48=1,IF(SUM($H48:K48)=COLUMNS($H48:K48),0,1),"")</f>
        <v/>
      </c>
      <c r="AA48" t="str">
        <f>IF(M48=1,IF(SUM($H48:L48)=COLUMNS($H48:L48),0,1),"")</f>
        <v/>
      </c>
    </row>
    <row r="49" spans="4:27" x14ac:dyDescent="0.2">
      <c r="D49">
        <f>SUMPRODUCT(H49:M49,EXPECTEDVALUES!H49:M49)</f>
        <v>9.7118855040000007E-2</v>
      </c>
      <c r="E49" t="s">
        <v>248</v>
      </c>
      <c r="F49" s="24">
        <v>6</v>
      </c>
      <c r="G49" s="22" t="str">
        <f>VLOOKUP(E49&amp;"_"&amp;F49,Lookup!A:C,3,0)</f>
        <v>Notre Dame</v>
      </c>
      <c r="H49" s="14">
        <v>1</v>
      </c>
      <c r="I49" s="14">
        <v>0</v>
      </c>
      <c r="J49" s="14">
        <v>0</v>
      </c>
      <c r="K49" s="16">
        <v>0</v>
      </c>
      <c r="L49" s="16">
        <v>0</v>
      </c>
      <c r="M49" s="16">
        <v>0</v>
      </c>
      <c r="N49" s="6">
        <v>41</v>
      </c>
      <c r="O49" t="str">
        <f>IF($N49/O$7=ROUND($N49/O$7,0),IF(SUMIF($N$9:$N49,"&lt;="&amp;$N49,H$9:H49)=($N49/O$7),0,1),"")</f>
        <v/>
      </c>
      <c r="P49" t="str">
        <f>IF($N49/P$7=ROUND($N49/P$7,0),IF(SUMIF($N$9:$N49,"&lt;="&amp;$N49,I$9:I49)=($N49/P$7),0,1),"")</f>
        <v/>
      </c>
      <c r="Q49" t="str">
        <f>IF($N49/Q$7=ROUND($N49/Q$7,0),IF(SUMIF($N$9:$N49,"&lt;="&amp;$N49,J$9:J49)=($N49/Q$7),0,1),"")</f>
        <v/>
      </c>
      <c r="R49" t="str">
        <f>IF($N49/R$7=ROUND($N49/R$7,0),IF(SUMIF($N$9:$N49,"&lt;="&amp;$N49,K$9:K49)=($N49/R$7),0,1),"")</f>
        <v/>
      </c>
      <c r="S49" t="str">
        <f>IF($N49/S$7=ROUND($N49/S$7,0),IF(SUMIF($N$9:$N49,"&lt;="&amp;$N49,L$9:L49)=($N49/S$7),0,1),"")</f>
        <v/>
      </c>
      <c r="T49" t="str">
        <f>IF($N49/T$7=ROUND($N49/T$7,0),IF(SUMIF($N$9:$N49,"&lt;="&amp;$N49,M$9:M49)=($N49/T$7),0,1),"")</f>
        <v/>
      </c>
      <c r="V49">
        <v>0</v>
      </c>
      <c r="W49" t="str">
        <f>IF(I49=1,IF(SUM($H49:H49)=COLUMNS($H49:H49),0,1),"")</f>
        <v/>
      </c>
      <c r="X49" t="str">
        <f>IF(J49=1,IF(SUM($H49:I49)=COLUMNS($H49:I49),0,1),"")</f>
        <v/>
      </c>
      <c r="Y49" t="str">
        <f>IF(K49=1,IF(SUM($H49:J49)=COLUMNS($H49:J49),0,1),"")</f>
        <v/>
      </c>
      <c r="Z49" t="str">
        <f>IF(L49=1,IF(SUM($H49:K49)=COLUMNS($H49:K49),0,1),"")</f>
        <v/>
      </c>
      <c r="AA49" t="str">
        <f>IF(M49=1,IF(SUM($H49:L49)=COLUMNS($H49:L49),0,1),"")</f>
        <v/>
      </c>
    </row>
    <row r="50" spans="4:27" ht="17" thickBot="1" x14ac:dyDescent="0.25">
      <c r="D50">
        <f>SUMPRODUCT(H50:M50,EXPECTEDVALUES!H50:M50)</f>
        <v>0</v>
      </c>
      <c r="E50" t="s">
        <v>248</v>
      </c>
      <c r="F50" s="24">
        <v>11</v>
      </c>
      <c r="G50" s="22" t="str">
        <f>VLOOKUP(E50&amp;"_"&amp;F50,Lookup!A:C,3,0)</f>
        <v>Michigan</v>
      </c>
      <c r="H50" s="17">
        <v>0</v>
      </c>
      <c r="I50" s="16">
        <v>0</v>
      </c>
      <c r="J50" s="16">
        <v>0</v>
      </c>
      <c r="K50" s="16">
        <v>0</v>
      </c>
      <c r="L50" s="16">
        <v>0</v>
      </c>
      <c r="M50" s="16">
        <v>0</v>
      </c>
      <c r="N50" s="6">
        <v>42</v>
      </c>
      <c r="O50">
        <f>IF($N50/O$7=ROUND($N50/O$7,0),IF(SUMIF($N$9:$N50,"&lt;="&amp;$N50,H$9:H50)=($N50/O$7),0,1),"")</f>
        <v>0</v>
      </c>
      <c r="P50" t="str">
        <f>IF($N50/P$7=ROUND($N50/P$7,0),IF(SUMIF($N$9:$N50,"&lt;="&amp;$N50,I$9:I50)=($N50/P$7),0,1),"")</f>
        <v/>
      </c>
      <c r="Q50" t="str">
        <f>IF($N50/Q$7=ROUND($N50/Q$7,0),IF(SUMIF($N$9:$N50,"&lt;="&amp;$N50,J$9:J50)=($N50/Q$7),0,1),"")</f>
        <v/>
      </c>
      <c r="R50" t="str">
        <f>IF($N50/R$7=ROUND($N50/R$7,0),IF(SUMIF($N$9:$N50,"&lt;="&amp;$N50,K$9:K50)=($N50/R$7),0,1),"")</f>
        <v/>
      </c>
      <c r="S50" t="str">
        <f>IF($N50/S$7=ROUND($N50/S$7,0),IF(SUMIF($N$9:$N50,"&lt;="&amp;$N50,L$9:L50)=($N50/S$7),0,1),"")</f>
        <v/>
      </c>
      <c r="T50" t="str">
        <f>IF($N50/T$7=ROUND($N50/T$7,0),IF(SUMIF($N$9:$N50,"&lt;="&amp;$N50,M$9:M50)=($N50/T$7),0,1),"")</f>
        <v/>
      </c>
      <c r="V50">
        <v>0</v>
      </c>
      <c r="W50" t="str">
        <f>IF(I50=1,IF(SUM($H50:H50)=COLUMNS($H50:H50),0,1),"")</f>
        <v/>
      </c>
      <c r="X50" t="str">
        <f>IF(J50=1,IF(SUM($H50:I50)=COLUMNS($H50:I50),0,1),"")</f>
        <v/>
      </c>
      <c r="Y50" t="str">
        <f>IF(K50=1,IF(SUM($H50:J50)=COLUMNS($H50:J50),0,1),"")</f>
        <v/>
      </c>
      <c r="Z50" t="str">
        <f>IF(L50=1,IF(SUM($H50:K50)=COLUMNS($H50:K50),0,1),"")</f>
        <v/>
      </c>
      <c r="AA50" t="str">
        <f>IF(M50=1,IF(SUM($H50:L50)=COLUMNS($H50:L50),0,1),"")</f>
        <v/>
      </c>
    </row>
    <row r="51" spans="4:27" x14ac:dyDescent="0.2">
      <c r="D51">
        <f>SUMPRODUCT(H51:M51,EXPECTEDVALUES!H51:M51)</f>
        <v>1.3604146830599999</v>
      </c>
      <c r="E51" t="s">
        <v>248</v>
      </c>
      <c r="F51" s="24">
        <v>3</v>
      </c>
      <c r="G51" s="22" t="str">
        <f>VLOOKUP(E51&amp;"_"&amp;F51,Lookup!A:C,3,0)</f>
        <v>West Virginia</v>
      </c>
      <c r="H51" s="14">
        <v>1</v>
      </c>
      <c r="I51" s="16">
        <v>1</v>
      </c>
      <c r="J51" s="16">
        <v>1</v>
      </c>
      <c r="K51" s="16">
        <v>0</v>
      </c>
      <c r="L51" s="16">
        <v>0</v>
      </c>
      <c r="M51" s="16">
        <v>0</v>
      </c>
      <c r="N51" s="6">
        <v>43</v>
      </c>
      <c r="O51" t="str">
        <f>IF($N51/O$7=ROUND($N51/O$7,0),IF(SUMIF($N$9:$N51,"&lt;="&amp;$N51,H$9:H51)=($N51/O$7),0,1),"")</f>
        <v/>
      </c>
      <c r="P51" t="str">
        <f>IF($N51/P$7=ROUND($N51/P$7,0),IF(SUMIF($N$9:$N51,"&lt;="&amp;$N51,I$9:I51)=($N51/P$7),0,1),"")</f>
        <v/>
      </c>
      <c r="Q51" t="str">
        <f>IF($N51/Q$7=ROUND($N51/Q$7,0),IF(SUMIF($N$9:$N51,"&lt;="&amp;$N51,J$9:J51)=($N51/Q$7),0,1),"")</f>
        <v/>
      </c>
      <c r="R51" t="str">
        <f>IF($N51/R$7=ROUND($N51/R$7,0),IF(SUMIF($N$9:$N51,"&lt;="&amp;$N51,K$9:K51)=($N51/R$7),0,1),"")</f>
        <v/>
      </c>
      <c r="S51" t="str">
        <f>IF($N51/S$7=ROUND($N51/S$7,0),IF(SUMIF($N$9:$N51,"&lt;="&amp;$N51,L$9:L51)=($N51/S$7),0,1),"")</f>
        <v/>
      </c>
      <c r="T51" t="str">
        <f>IF($N51/T$7=ROUND($N51/T$7,0),IF(SUMIF($N$9:$N51,"&lt;="&amp;$N51,M$9:M51)=($N51/T$7),0,1),"")</f>
        <v/>
      </c>
      <c r="V51">
        <v>0</v>
      </c>
      <c r="W51">
        <f>IF(I51=1,IF(SUM($H51:H51)=COLUMNS($H51:H51),0,1),"")</f>
        <v>0</v>
      </c>
      <c r="X51">
        <f>IF(J51=1,IF(SUM($H51:I51)=COLUMNS($H51:I51),0,1),"")</f>
        <v>0</v>
      </c>
      <c r="Y51" t="str">
        <f>IF(K51=1,IF(SUM($H51:J51)=COLUMNS($H51:J51),0,1),"")</f>
        <v/>
      </c>
      <c r="Z51" t="str">
        <f>IF(L51=1,IF(SUM($H51:K51)=COLUMNS($H51:K51),0,1),"")</f>
        <v/>
      </c>
      <c r="AA51" t="str">
        <f>IF(M51=1,IF(SUM($H51:L51)=COLUMNS($H51:L51),0,1),"")</f>
        <v/>
      </c>
    </row>
    <row r="52" spans="4:27" ht="17" thickBot="1" x14ac:dyDescent="0.25">
      <c r="D52">
        <f>SUMPRODUCT(H52:M52,EXPECTEDVALUES!H52:M52)</f>
        <v>0</v>
      </c>
      <c r="E52" t="s">
        <v>248</v>
      </c>
      <c r="F52" s="24">
        <v>14</v>
      </c>
      <c r="G52" s="22" t="str">
        <f>VLOOKUP(E52&amp;"_"&amp;F52,Lookup!A:C,3,0)</f>
        <v>Stephen F. Austin</v>
      </c>
      <c r="H52" s="17">
        <v>0</v>
      </c>
      <c r="I52" s="17">
        <v>0</v>
      </c>
      <c r="J52" s="16">
        <v>0</v>
      </c>
      <c r="K52" s="16">
        <v>0</v>
      </c>
      <c r="L52" s="16">
        <v>0</v>
      </c>
      <c r="M52" s="16">
        <v>0</v>
      </c>
      <c r="N52" s="6">
        <v>44</v>
      </c>
      <c r="O52">
        <f>IF($N52/O$7=ROUND($N52/O$7,0),IF(SUMIF($N$9:$N52,"&lt;="&amp;$N52,H$9:H52)=($N52/O$7),0,1),"")</f>
        <v>0</v>
      </c>
      <c r="P52">
        <f>IF($N52/P$7=ROUND($N52/P$7,0),IF(SUMIF($N$9:$N52,"&lt;="&amp;$N52,I$9:I52)=($N52/P$7),0,1),"")</f>
        <v>0</v>
      </c>
      <c r="Q52" t="str">
        <f>IF($N52/Q$7=ROUND($N52/Q$7,0),IF(SUMIF($N$9:$N52,"&lt;="&amp;$N52,J$9:J52)=($N52/Q$7),0,1),"")</f>
        <v/>
      </c>
      <c r="R52" t="str">
        <f>IF($N52/R$7=ROUND($N52/R$7,0),IF(SUMIF($N$9:$N52,"&lt;="&amp;$N52,K$9:K52)=($N52/R$7),0,1),"")</f>
        <v/>
      </c>
      <c r="S52" t="str">
        <f>IF($N52/S$7=ROUND($N52/S$7,0),IF(SUMIF($N$9:$N52,"&lt;="&amp;$N52,L$9:L52)=($N52/S$7),0,1),"")</f>
        <v/>
      </c>
      <c r="T52" t="str">
        <f>IF($N52/T$7=ROUND($N52/T$7,0),IF(SUMIF($N$9:$N52,"&lt;="&amp;$N52,M$9:M52)=($N52/T$7),0,1),"")</f>
        <v/>
      </c>
      <c r="V52">
        <v>0</v>
      </c>
      <c r="W52" t="str">
        <f>IF(I52=1,IF(SUM($H52:H52)=COLUMNS($H52:H52),0,1),"")</f>
        <v/>
      </c>
      <c r="X52" t="str">
        <f>IF(J52=1,IF(SUM($H52:I52)=COLUMNS($H52:I52),0,1),"")</f>
        <v/>
      </c>
      <c r="Y52" t="str">
        <f>IF(K52=1,IF(SUM($H52:J52)=COLUMNS($H52:J52),0,1),"")</f>
        <v/>
      </c>
      <c r="Z52" t="str">
        <f>IF(L52=1,IF(SUM($H52:K52)=COLUMNS($H52:K52),0,1),"")</f>
        <v/>
      </c>
      <c r="AA52" t="str">
        <f>IF(M52=1,IF(SUM($H52:L52)=COLUMNS($H52:L52),0,1),"")</f>
        <v/>
      </c>
    </row>
    <row r="53" spans="4:27" x14ac:dyDescent="0.2">
      <c r="D53">
        <f>SUMPRODUCT(H53:M53,EXPECTEDVALUES!H53:M53)</f>
        <v>0.64543372665999998</v>
      </c>
      <c r="E53" t="s">
        <v>248</v>
      </c>
      <c r="F53" s="24">
        <v>7</v>
      </c>
      <c r="G53" s="22" t="str">
        <f>VLOOKUP(E53&amp;"_"&amp;F53,Lookup!A:C,3,0)</f>
        <v>Wisconsin</v>
      </c>
      <c r="H53" s="14">
        <v>1</v>
      </c>
      <c r="I53" s="14">
        <v>1</v>
      </c>
      <c r="J53" s="16">
        <v>0</v>
      </c>
      <c r="K53" s="16">
        <v>0</v>
      </c>
      <c r="L53" s="16">
        <v>0</v>
      </c>
      <c r="M53" s="16">
        <v>0</v>
      </c>
      <c r="N53" s="6">
        <v>45</v>
      </c>
      <c r="O53" t="str">
        <f>IF($N53/O$7=ROUND($N53/O$7,0),IF(SUMIF($N$9:$N53,"&lt;="&amp;$N53,H$9:H53)=($N53/O$7),0,1),"")</f>
        <v/>
      </c>
      <c r="P53" t="str">
        <f>IF($N53/P$7=ROUND($N53/P$7,0),IF(SUMIF($N$9:$N53,"&lt;="&amp;$N53,I$9:I53)=($N53/P$7),0,1),"")</f>
        <v/>
      </c>
      <c r="Q53" t="str">
        <f>IF($N53/Q$7=ROUND($N53/Q$7,0),IF(SUMIF($N$9:$N53,"&lt;="&amp;$N53,J$9:J53)=($N53/Q$7),0,1),"")</f>
        <v/>
      </c>
      <c r="R53" t="str">
        <f>IF($N53/R$7=ROUND($N53/R$7,0),IF(SUMIF($N$9:$N53,"&lt;="&amp;$N53,K$9:K53)=($N53/R$7),0,1),"")</f>
        <v/>
      </c>
      <c r="S53" t="str">
        <f>IF($N53/S$7=ROUND($N53/S$7,0),IF(SUMIF($N$9:$N53,"&lt;="&amp;$N53,L$9:L53)=($N53/S$7),0,1),"")</f>
        <v/>
      </c>
      <c r="T53" t="str">
        <f>IF($N53/T$7=ROUND($N53/T$7,0),IF(SUMIF($N$9:$N53,"&lt;="&amp;$N53,M$9:M53)=($N53/T$7),0,1),"")</f>
        <v/>
      </c>
      <c r="V53">
        <v>0</v>
      </c>
      <c r="W53">
        <f>IF(I53=1,IF(SUM($H53:H53)=COLUMNS($H53:H53),0,1),"")</f>
        <v>0</v>
      </c>
      <c r="X53" t="str">
        <f>IF(J53=1,IF(SUM($H53:I53)=COLUMNS($H53:I53),0,1),"")</f>
        <v/>
      </c>
      <c r="Y53" t="str">
        <f>IF(K53=1,IF(SUM($H53:J53)=COLUMNS($H53:J53),0,1),"")</f>
        <v/>
      </c>
      <c r="Z53" t="str">
        <f>IF(L53=1,IF(SUM($H53:K53)=COLUMNS($H53:K53),0,1),"")</f>
        <v/>
      </c>
      <c r="AA53" t="str">
        <f>IF(M53=1,IF(SUM($H53:L53)=COLUMNS($H53:L53),0,1),"")</f>
        <v/>
      </c>
    </row>
    <row r="54" spans="4:27" ht="17" thickBot="1" x14ac:dyDescent="0.25">
      <c r="D54">
        <f>SUMPRODUCT(H54:M54,EXPECTEDVALUES!H54:M54)</f>
        <v>0</v>
      </c>
      <c r="E54" t="s">
        <v>248</v>
      </c>
      <c r="F54" s="24">
        <v>10</v>
      </c>
      <c r="G54" s="22" t="str">
        <f>VLOOKUP(E54&amp;"_"&amp;F54,Lookup!A:C,3,0)</f>
        <v>Pittsburgh</v>
      </c>
      <c r="H54" s="17">
        <v>0</v>
      </c>
      <c r="I54" s="16">
        <v>0</v>
      </c>
      <c r="J54" s="16">
        <v>0</v>
      </c>
      <c r="K54" s="16">
        <v>0</v>
      </c>
      <c r="L54" s="16">
        <v>0</v>
      </c>
      <c r="M54" s="16">
        <v>0</v>
      </c>
      <c r="N54" s="6">
        <v>46</v>
      </c>
      <c r="O54">
        <f>IF($N54/O$7=ROUND($N54/O$7,0),IF(SUMIF($N$9:$N54,"&lt;="&amp;$N54,H$9:H54)=($N54/O$7),0,1),"")</f>
        <v>0</v>
      </c>
      <c r="P54" t="str">
        <f>IF($N54/P$7=ROUND($N54/P$7,0),IF(SUMIF($N$9:$N54,"&lt;="&amp;$N54,I$9:I54)=($N54/P$7),0,1),"")</f>
        <v/>
      </c>
      <c r="Q54" t="str">
        <f>IF($N54/Q$7=ROUND($N54/Q$7,0),IF(SUMIF($N$9:$N54,"&lt;="&amp;$N54,J$9:J54)=($N54/Q$7),0,1),"")</f>
        <v/>
      </c>
      <c r="R54" t="str">
        <f>IF($N54/R$7=ROUND($N54/R$7,0),IF(SUMIF($N$9:$N54,"&lt;="&amp;$N54,K$9:K54)=($N54/R$7),0,1),"")</f>
        <v/>
      </c>
      <c r="S54" t="str">
        <f>IF($N54/S$7=ROUND($N54/S$7,0),IF(SUMIF($N$9:$N54,"&lt;="&amp;$N54,L$9:L54)=($N54/S$7),0,1),"")</f>
        <v/>
      </c>
      <c r="T54" t="str">
        <f>IF($N54/T$7=ROUND($N54/T$7,0),IF(SUMIF($N$9:$N54,"&lt;="&amp;$N54,M$9:M54)=($N54/T$7),0,1),"")</f>
        <v/>
      </c>
      <c r="V54">
        <v>0</v>
      </c>
      <c r="W54" t="str">
        <f>IF(I54=1,IF(SUM($H54:H54)=COLUMNS($H54:H54),0,1),"")</f>
        <v/>
      </c>
      <c r="X54" t="str">
        <f>IF(J54=1,IF(SUM($H54:I54)=COLUMNS($H54:I54),0,1),"")</f>
        <v/>
      </c>
      <c r="Y54" t="str">
        <f>IF(K54=1,IF(SUM($H54:J54)=COLUMNS($H54:J54),0,1),"")</f>
        <v/>
      </c>
      <c r="Z54" t="str">
        <f>IF(L54=1,IF(SUM($H54:K54)=COLUMNS($H54:K54),0,1),"")</f>
        <v/>
      </c>
      <c r="AA54" t="str">
        <f>IF(M54=1,IF(SUM($H54:L54)=COLUMNS($H54:L54),0,1),"")</f>
        <v/>
      </c>
    </row>
    <row r="55" spans="4:27" x14ac:dyDescent="0.2">
      <c r="D55">
        <f>SUMPRODUCT(H55:M55,EXPECTEDVALUES!H55:M55)</f>
        <v>2.4473108659999916E-2</v>
      </c>
      <c r="E55" t="s">
        <v>248</v>
      </c>
      <c r="F55" s="24">
        <v>2</v>
      </c>
      <c r="G55" s="22" t="str">
        <f>VLOOKUP(E55&amp;"_"&amp;F55,Lookup!A:C,3,0)</f>
        <v>Xavier</v>
      </c>
      <c r="H55" s="14">
        <v>1</v>
      </c>
      <c r="I55" s="16">
        <v>0</v>
      </c>
      <c r="J55" s="16">
        <v>0</v>
      </c>
      <c r="K55" s="16">
        <v>0</v>
      </c>
      <c r="L55" s="16">
        <v>0</v>
      </c>
      <c r="M55" s="16">
        <v>0</v>
      </c>
      <c r="N55" s="6">
        <v>47</v>
      </c>
      <c r="O55" t="str">
        <f>IF($N55/O$7=ROUND($N55/O$7,0),IF(SUMIF($N$9:$N55,"&lt;="&amp;$N55,H$9:H55)=($N55/O$7),0,1),"")</f>
        <v/>
      </c>
      <c r="P55" t="str">
        <f>IF($N55/P$7=ROUND($N55/P$7,0),IF(SUMIF($N$9:$N55,"&lt;="&amp;$N55,I$9:I55)=($N55/P$7),0,1),"")</f>
        <v/>
      </c>
      <c r="Q55" t="str">
        <f>IF($N55/Q$7=ROUND($N55/Q$7,0),IF(SUMIF($N$9:$N55,"&lt;="&amp;$N55,J$9:J55)=($N55/Q$7),0,1),"")</f>
        <v/>
      </c>
      <c r="R55" t="str">
        <f>IF($N55/R$7=ROUND($N55/R$7,0),IF(SUMIF($N$9:$N55,"&lt;="&amp;$N55,K$9:K55)=($N55/R$7),0,1),"")</f>
        <v/>
      </c>
      <c r="S55" t="str">
        <f>IF($N55/S$7=ROUND($N55/S$7,0),IF(SUMIF($N$9:$N55,"&lt;="&amp;$N55,L$9:L55)=($N55/S$7),0,1),"")</f>
        <v/>
      </c>
      <c r="T55" t="str">
        <f>IF($N55/T$7=ROUND($N55/T$7,0),IF(SUMIF($N$9:$N55,"&lt;="&amp;$N55,M$9:M55)=($N55/T$7),0,1),"")</f>
        <v/>
      </c>
      <c r="V55">
        <v>0</v>
      </c>
      <c r="W55" t="str">
        <f>IF(I55=1,IF(SUM($H55:H55)=COLUMNS($H55:H55),0,1),"")</f>
        <v/>
      </c>
      <c r="X55" t="str">
        <f>IF(J55=1,IF(SUM($H55:I55)=COLUMNS($H55:I55),0,1),"")</f>
        <v/>
      </c>
      <c r="Y55" t="str">
        <f>IF(K55=1,IF(SUM($H55:J55)=COLUMNS($H55:J55),0,1),"")</f>
        <v/>
      </c>
      <c r="Z55" t="str">
        <f>IF(L55=1,IF(SUM($H55:K55)=COLUMNS($H55:K55),0,1),"")</f>
        <v/>
      </c>
      <c r="AA55" t="str">
        <f>IF(M55=1,IF(SUM($H55:L55)=COLUMNS($H55:L55),0,1),"")</f>
        <v/>
      </c>
    </row>
    <row r="56" spans="4:27" ht="17" thickBot="1" x14ac:dyDescent="0.25">
      <c r="D56">
        <f>SUMPRODUCT(H56:M56,EXPECTEDVALUES!H56:M56)</f>
        <v>0</v>
      </c>
      <c r="E56" t="s">
        <v>248</v>
      </c>
      <c r="F56" s="24">
        <v>15</v>
      </c>
      <c r="G56" s="22" t="str">
        <f>VLOOKUP(E56&amp;"_"&amp;F56,Lookup!A:C,3,0)</f>
        <v>Weber State</v>
      </c>
      <c r="H56" s="17">
        <v>0</v>
      </c>
      <c r="I56" s="17">
        <v>0</v>
      </c>
      <c r="J56" s="17">
        <v>0</v>
      </c>
      <c r="K56" s="17">
        <v>0</v>
      </c>
      <c r="L56" s="16">
        <v>0</v>
      </c>
      <c r="M56" s="16">
        <v>0</v>
      </c>
      <c r="N56" s="6">
        <v>48</v>
      </c>
      <c r="O56">
        <f>IF($N56/O$7=ROUND($N56/O$7,0),IF(SUMIF($N$9:$N56,"&lt;="&amp;$N56,H$9:H56)=($N56/O$7),0,1),"")</f>
        <v>0</v>
      </c>
      <c r="P56">
        <f>IF($N56/P$7=ROUND($N56/P$7,0),IF(SUMIF($N$9:$N56,"&lt;="&amp;$N56,I$9:I56)=($N56/P$7),0,1),"")</f>
        <v>0</v>
      </c>
      <c r="Q56">
        <f>IF($N56/Q$7=ROUND($N56/Q$7,0),IF(SUMIF($N$9:$N56,"&lt;="&amp;$N56,J$9:J56)=($N56/Q$7),0,1),"")</f>
        <v>0</v>
      </c>
      <c r="R56">
        <f>IF($N56/R$7=ROUND($N56/R$7,0),IF(SUMIF($N$9:$N56,"&lt;="&amp;$N56,K$9:K56)=($N56/R$7),0,1),"")</f>
        <v>0</v>
      </c>
      <c r="S56" t="str">
        <f>IF($N56/S$7=ROUND($N56/S$7,0),IF(SUMIF($N$9:$N56,"&lt;="&amp;$N56,L$9:L56)=($N56/S$7),0,1),"")</f>
        <v/>
      </c>
      <c r="T56" t="str">
        <f>IF($N56/T$7=ROUND($N56/T$7,0),IF(SUMIF($N$9:$N56,"&lt;="&amp;$N56,M$9:M56)=($N56/T$7),0,1),"")</f>
        <v/>
      </c>
      <c r="V56">
        <v>0</v>
      </c>
      <c r="W56" t="str">
        <f>IF(I56=1,IF(SUM($H56:H56)=COLUMNS($H56:H56),0,1),"")</f>
        <v/>
      </c>
      <c r="X56" t="str">
        <f>IF(J56=1,IF(SUM($H56:I56)=COLUMNS($H56:I56),0,1),"")</f>
        <v/>
      </c>
      <c r="Y56" t="str">
        <f>IF(K56=1,IF(SUM($H56:J56)=COLUMNS($H56:J56),0,1),"")</f>
        <v/>
      </c>
      <c r="Z56" t="str">
        <f>IF(L56=1,IF(SUM($H56:K56)=COLUMNS($H56:K56),0,1),"")</f>
        <v/>
      </c>
      <c r="AA56" t="str">
        <f>IF(M56=1,IF(SUM($H56:L56)=COLUMNS($H56:L56),0,1),"")</f>
        <v/>
      </c>
    </row>
    <row r="57" spans="4:27" x14ac:dyDescent="0.2">
      <c r="D57">
        <f>SUMPRODUCT(H57:M57,EXPECTEDVALUES!H57:M57)</f>
        <v>2.5759672296000002</v>
      </c>
      <c r="E57" t="s">
        <v>249</v>
      </c>
      <c r="F57" s="24">
        <v>1</v>
      </c>
      <c r="G57" s="22" t="str">
        <f>VLOOKUP(E57&amp;"_"&amp;F57,Lookup!A:C,3,0)</f>
        <v>Virginia</v>
      </c>
      <c r="H57" s="13">
        <v>1</v>
      </c>
      <c r="I57" s="14">
        <v>1</v>
      </c>
      <c r="J57" s="14">
        <v>1</v>
      </c>
      <c r="K57" s="14">
        <v>1</v>
      </c>
      <c r="L57" s="16">
        <v>0</v>
      </c>
      <c r="M57" s="16">
        <v>0</v>
      </c>
      <c r="N57" s="6">
        <v>49</v>
      </c>
      <c r="O57" t="str">
        <f>IF($N57/O$7=ROUND($N57/O$7,0),IF(SUMIF($N$9:$N57,"&lt;="&amp;$N57,H$9:H57)=($N57/O$7),0,1),"")</f>
        <v/>
      </c>
      <c r="P57" t="str">
        <f>IF($N57/P$7=ROUND($N57/P$7,0),IF(SUMIF($N$9:$N57,"&lt;="&amp;$N57,I$9:I57)=($N57/P$7),0,1),"")</f>
        <v/>
      </c>
      <c r="Q57" t="str">
        <f>IF($N57/Q$7=ROUND($N57/Q$7,0),IF(SUMIF($N$9:$N57,"&lt;="&amp;$N57,J$9:J57)=($N57/Q$7),0,1),"")</f>
        <v/>
      </c>
      <c r="R57" t="str">
        <f>IF($N57/R$7=ROUND($N57/R$7,0),IF(SUMIF($N$9:$N57,"&lt;="&amp;$N57,K$9:K57)=($N57/R$7),0,1),"")</f>
        <v/>
      </c>
      <c r="S57" t="str">
        <f>IF($N57/S$7=ROUND($N57/S$7,0),IF(SUMIF($N$9:$N57,"&lt;="&amp;$N57,L$9:L57)=($N57/S$7),0,1),"")</f>
        <v/>
      </c>
      <c r="T57" t="str">
        <f>IF($N57/T$7=ROUND($N57/T$7,0),IF(SUMIF($N$9:$N57,"&lt;="&amp;$N57,M$9:M57)=($N57/T$7),0,1),"")</f>
        <v/>
      </c>
      <c r="V57">
        <v>0</v>
      </c>
      <c r="W57">
        <f>IF(I57=1,IF(SUM($H57:H57)=COLUMNS($H57:H57),0,1),"")</f>
        <v>0</v>
      </c>
      <c r="X57">
        <f>IF(J57=1,IF(SUM($H57:I57)=COLUMNS($H57:I57),0,1),"")</f>
        <v>0</v>
      </c>
      <c r="Y57">
        <f>IF(K57=1,IF(SUM($H57:J57)=COLUMNS($H57:J57),0,1),"")</f>
        <v>0</v>
      </c>
      <c r="Z57" t="str">
        <f>IF(L57=1,IF(SUM($H57:K57)=COLUMNS($H57:K57),0,1),"")</f>
        <v/>
      </c>
      <c r="AA57" t="str">
        <f>IF(M57=1,IF(SUM($H57:L57)=COLUMNS($H57:L57),0,1),"")</f>
        <v/>
      </c>
    </row>
    <row r="58" spans="4:27" ht="17" thickBot="1" x14ac:dyDescent="0.25">
      <c r="D58">
        <f>SUMPRODUCT(H58:M58,EXPECTEDVALUES!H58:M58)</f>
        <v>0</v>
      </c>
      <c r="E58" t="s">
        <v>249</v>
      </c>
      <c r="F58" s="24">
        <v>16</v>
      </c>
      <c r="G58" s="22" t="str">
        <f>VLOOKUP(E58&amp;"_"&amp;F58,Lookup!A:C,3,0)</f>
        <v>Hampton</v>
      </c>
      <c r="H58" s="15">
        <v>0</v>
      </c>
      <c r="I58" s="16">
        <v>0</v>
      </c>
      <c r="J58" s="16">
        <v>0</v>
      </c>
      <c r="K58" s="16">
        <v>0</v>
      </c>
      <c r="L58" s="16">
        <v>0</v>
      </c>
      <c r="M58" s="16">
        <v>0</v>
      </c>
      <c r="N58" s="6">
        <v>50</v>
      </c>
      <c r="O58">
        <f>IF($N58/O$7=ROUND($N58/O$7,0),IF(SUMIF($N$9:$N58,"&lt;="&amp;$N58,H$9:H58)=($N58/O$7),0,1),"")</f>
        <v>0</v>
      </c>
      <c r="P58" t="str">
        <f>IF($N58/P$7=ROUND($N58/P$7,0),IF(SUMIF($N$9:$N58,"&lt;="&amp;$N58,I$9:I58)=($N58/P$7),0,1),"")</f>
        <v/>
      </c>
      <c r="Q58" t="str">
        <f>IF($N58/Q$7=ROUND($N58/Q$7,0),IF(SUMIF($N$9:$N58,"&lt;="&amp;$N58,J$9:J58)=($N58/Q$7),0,1),"")</f>
        <v/>
      </c>
      <c r="R58" t="str">
        <f>IF($N58/R$7=ROUND($N58/R$7,0),IF(SUMIF($N$9:$N58,"&lt;="&amp;$N58,K$9:K58)=($N58/R$7),0,1),"")</f>
        <v/>
      </c>
      <c r="S58" t="str">
        <f>IF($N58/S$7=ROUND($N58/S$7,0),IF(SUMIF($N$9:$N58,"&lt;="&amp;$N58,L$9:L58)=($N58/S$7),0,1),"")</f>
        <v/>
      </c>
      <c r="T58" t="str">
        <f>IF($N58/T$7=ROUND($N58/T$7,0),IF(SUMIF($N$9:$N58,"&lt;="&amp;$N58,M$9:M58)=($N58/T$7),0,1),"")</f>
        <v/>
      </c>
      <c r="V58">
        <v>0</v>
      </c>
      <c r="W58" t="str">
        <f>IF(I58=1,IF(SUM($H58:H58)=COLUMNS($H58:H58),0,1),"")</f>
        <v/>
      </c>
      <c r="X58" t="str">
        <f>IF(J58=1,IF(SUM($H58:I58)=COLUMNS($H58:I58),0,1),"")</f>
        <v/>
      </c>
      <c r="Y58" t="str">
        <f>IF(K58=1,IF(SUM($H58:J58)=COLUMNS($H58:J58),0,1),"")</f>
        <v/>
      </c>
      <c r="Z58" t="str">
        <f>IF(L58=1,IF(SUM($H58:K58)=COLUMNS($H58:K58),0,1),"")</f>
        <v/>
      </c>
      <c r="AA58" t="str">
        <f>IF(M58=1,IF(SUM($H58:L58)=COLUMNS($H58:L58),0,1),"")</f>
        <v/>
      </c>
    </row>
    <row r="59" spans="4:27" x14ac:dyDescent="0.2">
      <c r="D59">
        <f>SUMPRODUCT(H59:M59,EXPECTEDVALUES!H59:M59)</f>
        <v>0</v>
      </c>
      <c r="E59" t="s">
        <v>249</v>
      </c>
      <c r="F59" s="24">
        <v>8</v>
      </c>
      <c r="G59" s="22" t="str">
        <f>VLOOKUP(E59&amp;"_"&amp;F59,Lookup!A:C,3,0)</f>
        <v>Texas Tech</v>
      </c>
      <c r="H59" s="14">
        <v>0</v>
      </c>
      <c r="I59" s="16">
        <v>0</v>
      </c>
      <c r="J59" s="16">
        <v>0</v>
      </c>
      <c r="K59" s="16">
        <v>0</v>
      </c>
      <c r="L59" s="16">
        <v>0</v>
      </c>
      <c r="M59" s="16">
        <v>0</v>
      </c>
      <c r="N59" s="6">
        <v>51</v>
      </c>
      <c r="O59" t="str">
        <f>IF($N59/O$7=ROUND($N59/O$7,0),IF(SUMIF($N$9:$N59,"&lt;="&amp;$N59,H$9:H59)=($N59/O$7),0,1),"")</f>
        <v/>
      </c>
      <c r="P59" t="str">
        <f>IF($N59/P$7=ROUND($N59/P$7,0),IF(SUMIF($N$9:$N59,"&lt;="&amp;$N59,I$9:I59)=($N59/P$7),0,1),"")</f>
        <v/>
      </c>
      <c r="Q59" t="str">
        <f>IF($N59/Q$7=ROUND($N59/Q$7,0),IF(SUMIF($N$9:$N59,"&lt;="&amp;$N59,J$9:J59)=($N59/Q$7),0,1),"")</f>
        <v/>
      </c>
      <c r="R59" t="str">
        <f>IF($N59/R$7=ROUND($N59/R$7,0),IF(SUMIF($N$9:$N59,"&lt;="&amp;$N59,K$9:K59)=($N59/R$7),0,1),"")</f>
        <v/>
      </c>
      <c r="S59" t="str">
        <f>IF($N59/S$7=ROUND($N59/S$7,0),IF(SUMIF($N$9:$N59,"&lt;="&amp;$N59,L$9:L59)=($N59/S$7),0,1),"")</f>
        <v/>
      </c>
      <c r="T59" t="str">
        <f>IF($N59/T$7=ROUND($N59/T$7,0),IF(SUMIF($N$9:$N59,"&lt;="&amp;$N59,M$9:M59)=($N59/T$7),0,1),"")</f>
        <v/>
      </c>
      <c r="V59">
        <v>0</v>
      </c>
      <c r="W59" t="str">
        <f>IF(I59=1,IF(SUM($H59:H59)=COLUMNS($H59:H59),0,1),"")</f>
        <v/>
      </c>
      <c r="X59" t="str">
        <f>IF(J59=1,IF(SUM($H59:I59)=COLUMNS($H59:I59),0,1),"")</f>
        <v/>
      </c>
      <c r="Y59" t="str">
        <f>IF(K59=1,IF(SUM($H59:J59)=COLUMNS($H59:J59),0,1),"")</f>
        <v/>
      </c>
      <c r="Z59" t="str">
        <f>IF(L59=1,IF(SUM($H59:K59)=COLUMNS($H59:K59),0,1),"")</f>
        <v/>
      </c>
      <c r="AA59" t="str">
        <f>IF(M59=1,IF(SUM($H59:L59)=COLUMNS($H59:L59),0,1),"")</f>
        <v/>
      </c>
    </row>
    <row r="60" spans="4:27" ht="17" thickBot="1" x14ac:dyDescent="0.25">
      <c r="D60">
        <f>SUMPRODUCT(H60:M60,EXPECTEDVALUES!H60:M60)</f>
        <v>0.23964322741999997</v>
      </c>
      <c r="E60" t="s">
        <v>249</v>
      </c>
      <c r="F60" s="24">
        <v>9</v>
      </c>
      <c r="G60" s="22" t="str">
        <f>VLOOKUP(E60&amp;"_"&amp;F60,Lookup!A:C,3,0)</f>
        <v>Butler</v>
      </c>
      <c r="H60" s="16">
        <v>1</v>
      </c>
      <c r="I60" s="17">
        <v>0</v>
      </c>
      <c r="J60" s="16">
        <v>0</v>
      </c>
      <c r="K60" s="16">
        <v>0</v>
      </c>
      <c r="L60" s="16">
        <v>0</v>
      </c>
      <c r="M60" s="16">
        <v>0</v>
      </c>
      <c r="N60" s="6">
        <v>52</v>
      </c>
      <c r="O60">
        <f>IF($N60/O$7=ROUND($N60/O$7,0),IF(SUMIF($N$9:$N60,"&lt;="&amp;$N60,H$9:H60)=($N60/O$7),0,1),"")</f>
        <v>0</v>
      </c>
      <c r="P60">
        <f>IF($N60/P$7=ROUND($N60/P$7,0),IF(SUMIF($N$9:$N60,"&lt;="&amp;$N60,I$9:I60)=($N60/P$7),0,1),"")</f>
        <v>0</v>
      </c>
      <c r="Q60" t="str">
        <f>IF($N60/Q$7=ROUND($N60/Q$7,0),IF(SUMIF($N$9:$N60,"&lt;="&amp;$N60,J$9:J60)=($N60/Q$7),0,1),"")</f>
        <v/>
      </c>
      <c r="R60" t="str">
        <f>IF($N60/R$7=ROUND($N60/R$7,0),IF(SUMIF($N$9:$N60,"&lt;="&amp;$N60,K$9:K60)=($N60/R$7),0,1),"")</f>
        <v/>
      </c>
      <c r="S60" t="str">
        <f>IF($N60/S$7=ROUND($N60/S$7,0),IF(SUMIF($N$9:$N60,"&lt;="&amp;$N60,L$9:L60)=($N60/S$7),0,1),"")</f>
        <v/>
      </c>
      <c r="T60" t="str">
        <f>IF($N60/T$7=ROUND($N60/T$7,0),IF(SUMIF($N$9:$N60,"&lt;="&amp;$N60,M$9:M60)=($N60/T$7),0,1),"")</f>
        <v/>
      </c>
      <c r="V60">
        <v>0</v>
      </c>
      <c r="W60" t="str">
        <f>IF(I60=1,IF(SUM($H60:H60)=COLUMNS($H60:H60),0,1),"")</f>
        <v/>
      </c>
      <c r="X60" t="str">
        <f>IF(J60=1,IF(SUM($H60:I60)=COLUMNS($H60:I60),0,1),"")</f>
        <v/>
      </c>
      <c r="Y60" t="str">
        <f>IF(K60=1,IF(SUM($H60:J60)=COLUMNS($H60:J60),0,1),"")</f>
        <v/>
      </c>
      <c r="Z60" t="str">
        <f>IF(L60=1,IF(SUM($H60:K60)=COLUMNS($H60:K60),0,1),"")</f>
        <v/>
      </c>
      <c r="AA60" t="str">
        <f>IF(M60=1,IF(SUM($H60:L60)=COLUMNS($H60:L60),0,1),"")</f>
        <v/>
      </c>
    </row>
    <row r="61" spans="4:27" x14ac:dyDescent="0.2">
      <c r="D61">
        <f>SUMPRODUCT(H61:M61,EXPECTEDVALUES!H61:M61)</f>
        <v>0.59405388609999998</v>
      </c>
      <c r="E61" t="s">
        <v>249</v>
      </c>
      <c r="F61" s="24">
        <v>5</v>
      </c>
      <c r="G61" s="22" t="str">
        <f>VLOOKUP(E61&amp;"_"&amp;F61,Lookup!A:C,3,0)</f>
        <v>Purdue</v>
      </c>
      <c r="H61" s="14">
        <v>1</v>
      </c>
      <c r="I61" s="14">
        <v>1</v>
      </c>
      <c r="J61" s="16">
        <v>0</v>
      </c>
      <c r="K61" s="16">
        <v>0</v>
      </c>
      <c r="L61" s="16">
        <v>0</v>
      </c>
      <c r="M61" s="16">
        <v>0</v>
      </c>
      <c r="N61" s="6">
        <v>53</v>
      </c>
      <c r="O61" t="str">
        <f>IF($N61/O$7=ROUND($N61/O$7,0),IF(SUMIF($N$9:$N61,"&lt;="&amp;$N61,H$9:H61)=($N61/O$7),0,1),"")</f>
        <v/>
      </c>
      <c r="P61" t="str">
        <f>IF($N61/P$7=ROUND($N61/P$7,0),IF(SUMIF($N$9:$N61,"&lt;="&amp;$N61,I$9:I61)=($N61/P$7),0,1),"")</f>
        <v/>
      </c>
      <c r="Q61" t="str">
        <f>IF($N61/Q$7=ROUND($N61/Q$7,0),IF(SUMIF($N$9:$N61,"&lt;="&amp;$N61,J$9:J61)=($N61/Q$7),0,1),"")</f>
        <v/>
      </c>
      <c r="R61" t="str">
        <f>IF($N61/R$7=ROUND($N61/R$7,0),IF(SUMIF($N$9:$N61,"&lt;="&amp;$N61,K$9:K61)=($N61/R$7),0,1),"")</f>
        <v/>
      </c>
      <c r="S61" t="str">
        <f>IF($N61/S$7=ROUND($N61/S$7,0),IF(SUMIF($N$9:$N61,"&lt;="&amp;$N61,L$9:L61)=($N61/S$7),0,1),"")</f>
        <v/>
      </c>
      <c r="T61" t="str">
        <f>IF($N61/T$7=ROUND($N61/T$7,0),IF(SUMIF($N$9:$N61,"&lt;="&amp;$N61,M$9:M61)=($N61/T$7),0,1),"")</f>
        <v/>
      </c>
      <c r="V61">
        <v>0</v>
      </c>
      <c r="W61">
        <f>IF(I61=1,IF(SUM($H61:H61)=COLUMNS($H61:H61),0,1),"")</f>
        <v>0</v>
      </c>
      <c r="X61" t="str">
        <f>IF(J61=1,IF(SUM($H61:I61)=COLUMNS($H61:I61),0,1),"")</f>
        <v/>
      </c>
      <c r="Y61" t="str">
        <f>IF(K61=1,IF(SUM($H61:J61)=COLUMNS($H61:J61),0,1),"")</f>
        <v/>
      </c>
      <c r="Z61" t="str">
        <f>IF(L61=1,IF(SUM($H61:K61)=COLUMNS($H61:K61),0,1),"")</f>
        <v/>
      </c>
      <c r="AA61" t="str">
        <f>IF(M61=1,IF(SUM($H61:L61)=COLUMNS($H61:L61),0,1),"")</f>
        <v/>
      </c>
    </row>
    <row r="62" spans="4:27" ht="17" thickBot="1" x14ac:dyDescent="0.25">
      <c r="D62">
        <f>SUMPRODUCT(H62:M62,EXPECTEDVALUES!H62:M62)</f>
        <v>0</v>
      </c>
      <c r="E62" t="s">
        <v>249</v>
      </c>
      <c r="F62" s="24">
        <v>12</v>
      </c>
      <c r="G62" s="22" t="str">
        <f>VLOOKUP(E62&amp;"_"&amp;F62,Lookup!A:C,3,0)</f>
        <v>Arkansas-Little Rock</v>
      </c>
      <c r="H62" s="17">
        <v>0</v>
      </c>
      <c r="I62" s="16">
        <v>0</v>
      </c>
      <c r="J62" s="16">
        <v>0</v>
      </c>
      <c r="K62" s="16">
        <v>0</v>
      </c>
      <c r="L62" s="16">
        <v>0</v>
      </c>
      <c r="M62" s="16">
        <v>0</v>
      </c>
      <c r="N62" s="6">
        <v>54</v>
      </c>
      <c r="O62">
        <f>IF($N62/O$7=ROUND($N62/O$7,0),IF(SUMIF($N$9:$N62,"&lt;="&amp;$N62,H$9:H62)=($N62/O$7),0,1),"")</f>
        <v>0</v>
      </c>
      <c r="P62" t="str">
        <f>IF($N62/P$7=ROUND($N62/P$7,0),IF(SUMIF($N$9:$N62,"&lt;="&amp;$N62,I$9:I62)=($N62/P$7),0,1),"")</f>
        <v/>
      </c>
      <c r="Q62" t="str">
        <f>IF($N62/Q$7=ROUND($N62/Q$7,0),IF(SUMIF($N$9:$N62,"&lt;="&amp;$N62,J$9:J62)=($N62/Q$7),0,1),"")</f>
        <v/>
      </c>
      <c r="R62" t="str">
        <f>IF($N62/R$7=ROUND($N62/R$7,0),IF(SUMIF($N$9:$N62,"&lt;="&amp;$N62,K$9:K62)=($N62/R$7),0,1),"")</f>
        <v/>
      </c>
      <c r="S62" t="str">
        <f>IF($N62/S$7=ROUND($N62/S$7,0),IF(SUMIF($N$9:$N62,"&lt;="&amp;$N62,L$9:L62)=($N62/S$7),0,1),"")</f>
        <v/>
      </c>
      <c r="T62" t="str">
        <f>IF($N62/T$7=ROUND($N62/T$7,0),IF(SUMIF($N$9:$N62,"&lt;="&amp;$N62,M$9:M62)=($N62/T$7),0,1),"")</f>
        <v/>
      </c>
      <c r="V62">
        <v>0</v>
      </c>
      <c r="W62" t="str">
        <f>IF(I62=1,IF(SUM($H62:H62)=COLUMNS($H62:H62),0,1),"")</f>
        <v/>
      </c>
      <c r="X62" t="str">
        <f>IF(J62=1,IF(SUM($H62:I62)=COLUMNS($H62:I62),0,1),"")</f>
        <v/>
      </c>
      <c r="Y62" t="str">
        <f>IF(K62=1,IF(SUM($H62:J62)=COLUMNS($H62:J62),0,1),"")</f>
        <v/>
      </c>
      <c r="Z62" t="str">
        <f>IF(L62=1,IF(SUM($H62:K62)=COLUMNS($H62:K62),0,1),"")</f>
        <v/>
      </c>
      <c r="AA62" t="str">
        <f>IF(M62=1,IF(SUM($H62:L62)=COLUMNS($H62:L62),0,1),"")</f>
        <v/>
      </c>
    </row>
    <row r="63" spans="4:27" x14ac:dyDescent="0.2">
      <c r="D63">
        <f>SUMPRODUCT(H63:M63,EXPECTEDVALUES!H63:M63)</f>
        <v>0.11013199998999991</v>
      </c>
      <c r="E63" t="s">
        <v>249</v>
      </c>
      <c r="F63" s="24">
        <v>4</v>
      </c>
      <c r="G63" s="22" t="str">
        <f>VLOOKUP(E63&amp;"_"&amp;F63,Lookup!A:C,3,0)</f>
        <v>Iowa State</v>
      </c>
      <c r="H63" s="14">
        <v>1</v>
      </c>
      <c r="I63" s="16">
        <v>0</v>
      </c>
      <c r="J63" s="16">
        <v>0</v>
      </c>
      <c r="K63" s="16">
        <v>0</v>
      </c>
      <c r="L63" s="16">
        <v>0</v>
      </c>
      <c r="M63" s="16">
        <v>0</v>
      </c>
      <c r="N63" s="6">
        <v>55</v>
      </c>
      <c r="O63" t="str">
        <f>IF($N63/O$7=ROUND($N63/O$7,0),IF(SUMIF($N$9:$N63,"&lt;="&amp;$N63,H$9:H63)=($N63/O$7),0,1),"")</f>
        <v/>
      </c>
      <c r="P63" t="str">
        <f>IF($N63/P$7=ROUND($N63/P$7,0),IF(SUMIF($N$9:$N63,"&lt;="&amp;$N63,I$9:I63)=($N63/P$7),0,1),"")</f>
        <v/>
      </c>
      <c r="Q63" t="str">
        <f>IF($N63/Q$7=ROUND($N63/Q$7,0),IF(SUMIF($N$9:$N63,"&lt;="&amp;$N63,J$9:J63)=($N63/Q$7),0,1),"")</f>
        <v/>
      </c>
      <c r="R63" t="str">
        <f>IF($N63/R$7=ROUND($N63/R$7,0),IF(SUMIF($N$9:$N63,"&lt;="&amp;$N63,K$9:K63)=($N63/R$7),0,1),"")</f>
        <v/>
      </c>
      <c r="S63" t="str">
        <f>IF($N63/S$7=ROUND($N63/S$7,0),IF(SUMIF($N$9:$N63,"&lt;="&amp;$N63,L$9:L63)=($N63/S$7),0,1),"")</f>
        <v/>
      </c>
      <c r="T63" t="str">
        <f>IF($N63/T$7=ROUND($N63/T$7,0),IF(SUMIF($N$9:$N63,"&lt;="&amp;$N63,M$9:M63)=($N63/T$7),0,1),"")</f>
        <v/>
      </c>
      <c r="V63">
        <v>0</v>
      </c>
      <c r="W63" t="str">
        <f>IF(I63=1,IF(SUM($H63:H63)=COLUMNS($H63:H63),0,1),"")</f>
        <v/>
      </c>
      <c r="X63" t="str">
        <f>IF(J63=1,IF(SUM($H63:I63)=COLUMNS($H63:I63),0,1),"")</f>
        <v/>
      </c>
      <c r="Y63" t="str">
        <f>IF(K63=1,IF(SUM($H63:J63)=COLUMNS($H63:J63),0,1),"")</f>
        <v/>
      </c>
      <c r="Z63" t="str">
        <f>IF(L63=1,IF(SUM($H63:K63)=COLUMNS($H63:K63),0,1),"")</f>
        <v/>
      </c>
      <c r="AA63" t="str">
        <f>IF(M63=1,IF(SUM($H63:L63)=COLUMNS($H63:L63),0,1),"")</f>
        <v/>
      </c>
    </row>
    <row r="64" spans="4:27" ht="17" thickBot="1" x14ac:dyDescent="0.25">
      <c r="D64">
        <f>SUMPRODUCT(H64:M64,EXPECTEDVALUES!H64:M64)</f>
        <v>0</v>
      </c>
      <c r="E64" t="s">
        <v>249</v>
      </c>
      <c r="F64" s="24">
        <v>13</v>
      </c>
      <c r="G64" s="22" t="str">
        <f>VLOOKUP(E64&amp;"_"&amp;F64,Lookup!A:C,3,0)</f>
        <v>Iona</v>
      </c>
      <c r="H64" s="17">
        <v>0</v>
      </c>
      <c r="I64" s="17">
        <v>0</v>
      </c>
      <c r="J64" s="17">
        <v>0</v>
      </c>
      <c r="K64" s="16">
        <v>0</v>
      </c>
      <c r="L64" s="16">
        <v>0</v>
      </c>
      <c r="M64" s="16">
        <v>0</v>
      </c>
      <c r="N64" s="6">
        <v>56</v>
      </c>
      <c r="O64">
        <f>IF($N64/O$7=ROUND($N64/O$7,0),IF(SUMIF($N$9:$N64,"&lt;="&amp;$N64,H$9:H64)=($N64/O$7),0,1),"")</f>
        <v>0</v>
      </c>
      <c r="P64">
        <f>IF($N64/P$7=ROUND($N64/P$7,0),IF(SUMIF($N$9:$N64,"&lt;="&amp;$N64,I$9:I64)=($N64/P$7),0,1),"")</f>
        <v>0</v>
      </c>
      <c r="Q64">
        <f>IF($N64/Q$7=ROUND($N64/Q$7,0),IF(SUMIF($N$9:$N64,"&lt;="&amp;$N64,J$9:J64)=($N64/Q$7),0,1),"")</f>
        <v>0</v>
      </c>
      <c r="R64" t="str">
        <f>IF($N64/R$7=ROUND($N64/R$7,0),IF(SUMIF($N$9:$N64,"&lt;="&amp;$N64,K$9:K64)=($N64/R$7),0,1),"")</f>
        <v/>
      </c>
      <c r="S64" t="str">
        <f>IF($N64/S$7=ROUND($N64/S$7,0),IF(SUMIF($N$9:$N64,"&lt;="&amp;$N64,L$9:L64)=($N64/S$7),0,1),"")</f>
        <v/>
      </c>
      <c r="T64" t="str">
        <f>IF($N64/T$7=ROUND($N64/T$7,0),IF(SUMIF($N$9:$N64,"&lt;="&amp;$N64,M$9:M64)=($N64/T$7),0,1),"")</f>
        <v/>
      </c>
      <c r="V64">
        <v>0</v>
      </c>
      <c r="W64" t="str">
        <f>IF(I64=1,IF(SUM($H64:H64)=COLUMNS($H64:H64),0,1),"")</f>
        <v/>
      </c>
      <c r="X64" t="str">
        <f>IF(J64=1,IF(SUM($H64:I64)=COLUMNS($H64:I64),0,1),"")</f>
        <v/>
      </c>
      <c r="Y64" t="str">
        <f>IF(K64=1,IF(SUM($H64:J64)=COLUMNS($H64:J64),0,1),"")</f>
        <v/>
      </c>
      <c r="Z64" t="str">
        <f>IF(L64=1,IF(SUM($H64:K64)=COLUMNS($H64:K64),0,1),"")</f>
        <v/>
      </c>
      <c r="AA64" t="str">
        <f>IF(M64=1,IF(SUM($H64:L64)=COLUMNS($H64:L64),0,1),"")</f>
        <v/>
      </c>
    </row>
    <row r="65" spans="4:28" x14ac:dyDescent="0.2">
      <c r="D65">
        <f>SUMPRODUCT(H65:M65,EXPECTEDVALUES!H65:M65)</f>
        <v>0</v>
      </c>
      <c r="E65" t="s">
        <v>249</v>
      </c>
      <c r="F65" s="24">
        <v>6</v>
      </c>
      <c r="G65" s="22" t="str">
        <f>VLOOKUP(E65&amp;"_"&amp;F65,Lookup!A:C,3,0)</f>
        <v>Seton Hall</v>
      </c>
      <c r="H65" s="14">
        <v>0</v>
      </c>
      <c r="I65" s="14">
        <v>0</v>
      </c>
      <c r="J65" s="14">
        <v>0</v>
      </c>
      <c r="K65" s="16">
        <v>0</v>
      </c>
      <c r="L65" s="16">
        <v>0</v>
      </c>
      <c r="M65" s="16">
        <v>0</v>
      </c>
      <c r="N65" s="6">
        <v>57</v>
      </c>
      <c r="O65" t="str">
        <f>IF($N65/O$7=ROUND($N65/O$7,0),IF(SUMIF($N$9:$N65,"&lt;="&amp;$N65,H$9:H65)=($N65/O$7),0,1),"")</f>
        <v/>
      </c>
      <c r="P65" t="str">
        <f>IF($N65/P$7=ROUND($N65/P$7,0),IF(SUMIF($N$9:$N65,"&lt;="&amp;$N65,I$9:I65)=($N65/P$7),0,1),"")</f>
        <v/>
      </c>
      <c r="Q65" t="str">
        <f>IF($N65/Q$7=ROUND($N65/Q$7,0),IF(SUMIF($N$9:$N65,"&lt;="&amp;$N65,J$9:J65)=($N65/Q$7),0,1),"")</f>
        <v/>
      </c>
      <c r="R65" t="str">
        <f>IF($N65/R$7=ROUND($N65/R$7,0),IF(SUMIF($N$9:$N65,"&lt;="&amp;$N65,K$9:K65)=($N65/R$7),0,1),"")</f>
        <v/>
      </c>
      <c r="S65" t="str">
        <f>IF($N65/S$7=ROUND($N65/S$7,0),IF(SUMIF($N$9:$N65,"&lt;="&amp;$N65,L$9:L65)=($N65/S$7),0,1),"")</f>
        <v/>
      </c>
      <c r="T65" t="str">
        <f>IF($N65/T$7=ROUND($N65/T$7,0),IF(SUMIF($N$9:$N65,"&lt;="&amp;$N65,M$9:M65)=($N65/T$7),0,1),"")</f>
        <v/>
      </c>
      <c r="V65">
        <v>0</v>
      </c>
      <c r="W65" t="str">
        <f>IF(I65=1,IF(SUM($H65:H65)=COLUMNS($H65:H65),0,1),"")</f>
        <v/>
      </c>
      <c r="X65" t="str">
        <f>IF(J65=1,IF(SUM($H65:I65)=COLUMNS($H65:I65),0,1),"")</f>
        <v/>
      </c>
      <c r="Y65" t="str">
        <f>IF(K65=1,IF(SUM($H65:J65)=COLUMNS($H65:J65),0,1),"")</f>
        <v/>
      </c>
      <c r="Z65" t="str">
        <f>IF(L65=1,IF(SUM($H65:K65)=COLUMNS($H65:K65),0,1),"")</f>
        <v/>
      </c>
      <c r="AA65" t="str">
        <f>IF(M65=1,IF(SUM($H65:L65)=COLUMNS($H65:L65),0,1),"")</f>
        <v/>
      </c>
    </row>
    <row r="66" spans="4:28" ht="17" thickBot="1" x14ac:dyDescent="0.25">
      <c r="D66">
        <f>SUMPRODUCT(H66:M66,EXPECTEDVALUES!H66:M66)</f>
        <v>0.33581499642000007</v>
      </c>
      <c r="E66" t="s">
        <v>249</v>
      </c>
      <c r="F66" s="24">
        <v>11</v>
      </c>
      <c r="G66" s="22" t="str">
        <f>VLOOKUP(E66&amp;"_"&amp;F66,Lookup!A:C,3,0)</f>
        <v>Gonzaga</v>
      </c>
      <c r="H66" s="17">
        <v>1</v>
      </c>
      <c r="I66" s="16">
        <v>0</v>
      </c>
      <c r="J66" s="16">
        <v>0</v>
      </c>
      <c r="K66" s="16">
        <v>0</v>
      </c>
      <c r="L66" s="16">
        <v>0</v>
      </c>
      <c r="M66" s="16">
        <v>0</v>
      </c>
      <c r="N66" s="6">
        <v>58</v>
      </c>
      <c r="O66">
        <f>IF($N66/O$7=ROUND($N66/O$7,0),IF(SUMIF($N$9:$N66,"&lt;="&amp;$N66,H$9:H66)=($N66/O$7),0,1),"")</f>
        <v>0</v>
      </c>
      <c r="P66" t="str">
        <f>IF($N66/P$7=ROUND($N66/P$7,0),IF(SUMIF($N$9:$N66,"&lt;="&amp;$N66,I$9:I66)=($N66/P$7),0,1),"")</f>
        <v/>
      </c>
      <c r="Q66" t="str">
        <f>IF($N66/Q$7=ROUND($N66/Q$7,0),IF(SUMIF($N$9:$N66,"&lt;="&amp;$N66,J$9:J66)=($N66/Q$7),0,1),"")</f>
        <v/>
      </c>
      <c r="R66" t="str">
        <f>IF($N66/R$7=ROUND($N66/R$7,0),IF(SUMIF($N$9:$N66,"&lt;="&amp;$N66,K$9:K66)=($N66/R$7),0,1),"")</f>
        <v/>
      </c>
      <c r="S66" t="str">
        <f>IF($N66/S$7=ROUND($N66/S$7,0),IF(SUMIF($N$9:$N66,"&lt;="&amp;$N66,L$9:L66)=($N66/S$7),0,1),"")</f>
        <v/>
      </c>
      <c r="T66" t="str">
        <f>IF($N66/T$7=ROUND($N66/T$7,0),IF(SUMIF($N$9:$N66,"&lt;="&amp;$N66,M$9:M66)=($N66/T$7),0,1),"")</f>
        <v/>
      </c>
      <c r="V66">
        <v>0</v>
      </c>
      <c r="W66" t="str">
        <f>IF(I66=1,IF(SUM($H66:H66)=COLUMNS($H66:H66),0,1),"")</f>
        <v/>
      </c>
      <c r="X66" t="str">
        <f>IF(J66=1,IF(SUM($H66:I66)=COLUMNS($H66:I66),0,1),"")</f>
        <v/>
      </c>
      <c r="Y66" t="str">
        <f>IF(K66=1,IF(SUM($H66:J66)=COLUMNS($H66:J66),0,1),"")</f>
        <v/>
      </c>
      <c r="Z66" t="str">
        <f>IF(L66=1,IF(SUM($H66:K66)=COLUMNS($H66:K66),0,1),"")</f>
        <v/>
      </c>
      <c r="AA66" t="str">
        <f>IF(M66=1,IF(SUM($H66:L66)=COLUMNS($H66:L66),0,1),"")</f>
        <v/>
      </c>
    </row>
    <row r="67" spans="4:28" x14ac:dyDescent="0.2">
      <c r="D67">
        <f>SUMPRODUCT(H67:M67,EXPECTEDVALUES!H67:M67)</f>
        <v>1.0519541024599999</v>
      </c>
      <c r="E67" t="s">
        <v>249</v>
      </c>
      <c r="F67" s="24">
        <v>3</v>
      </c>
      <c r="G67" s="22" t="str">
        <f>VLOOKUP(E67&amp;"_"&amp;F67,Lookup!A:C,3,0)</f>
        <v>Utah</v>
      </c>
      <c r="H67" s="14">
        <v>1</v>
      </c>
      <c r="I67" s="16">
        <v>1</v>
      </c>
      <c r="J67" s="16">
        <v>1</v>
      </c>
      <c r="K67" s="16">
        <v>0</v>
      </c>
      <c r="L67" s="16">
        <v>0</v>
      </c>
      <c r="M67" s="16">
        <v>0</v>
      </c>
      <c r="N67" s="6">
        <v>59</v>
      </c>
      <c r="O67" t="str">
        <f>IF($N67/O$7=ROUND($N67/O$7,0),IF(SUMIF($N$9:$N67,"&lt;="&amp;$N67,H$9:H67)=($N67/O$7),0,1),"")</f>
        <v/>
      </c>
      <c r="P67" t="str">
        <f>IF($N67/P$7=ROUND($N67/P$7,0),IF(SUMIF($N$9:$N67,"&lt;="&amp;$N67,I$9:I67)=($N67/P$7),0,1),"")</f>
        <v/>
      </c>
      <c r="Q67" t="str">
        <f>IF($N67/Q$7=ROUND($N67/Q$7,0),IF(SUMIF($N$9:$N67,"&lt;="&amp;$N67,J$9:J67)=($N67/Q$7),0,1),"")</f>
        <v/>
      </c>
      <c r="R67" t="str">
        <f>IF($N67/R$7=ROUND($N67/R$7,0),IF(SUMIF($N$9:$N67,"&lt;="&amp;$N67,K$9:K67)=($N67/R$7),0,1),"")</f>
        <v/>
      </c>
      <c r="S67" t="str">
        <f>IF($N67/S$7=ROUND($N67/S$7,0),IF(SUMIF($N$9:$N67,"&lt;="&amp;$N67,L$9:L67)=($N67/S$7),0,1),"")</f>
        <v/>
      </c>
      <c r="T67" t="str">
        <f>IF($N67/T$7=ROUND($N67/T$7,0),IF(SUMIF($N$9:$N67,"&lt;="&amp;$N67,M$9:M67)=($N67/T$7),0,1),"")</f>
        <v/>
      </c>
      <c r="V67">
        <v>0</v>
      </c>
      <c r="W67">
        <f>IF(I67=1,IF(SUM($H67:H67)=COLUMNS($H67:H67),0,1),"")</f>
        <v>0</v>
      </c>
      <c r="X67">
        <f>IF(J67=1,IF(SUM($H67:I67)=COLUMNS($H67:I67),0,1),"")</f>
        <v>0</v>
      </c>
      <c r="Y67" t="str">
        <f>IF(K67=1,IF(SUM($H67:J67)=COLUMNS($H67:J67),0,1),"")</f>
        <v/>
      </c>
      <c r="Z67" t="str">
        <f>IF(L67=1,IF(SUM($H67:K67)=COLUMNS($H67:K67),0,1),"")</f>
        <v/>
      </c>
      <c r="AA67" t="str">
        <f>IF(M67=1,IF(SUM($H67:L67)=COLUMNS($H67:L67),0,1),"")</f>
        <v/>
      </c>
    </row>
    <row r="68" spans="4:28" ht="17" thickBot="1" x14ac:dyDescent="0.25">
      <c r="D68">
        <f>SUMPRODUCT(H68:M68,EXPECTEDVALUES!H68:M68)</f>
        <v>0</v>
      </c>
      <c r="E68" t="s">
        <v>249</v>
      </c>
      <c r="F68" s="24">
        <v>14</v>
      </c>
      <c r="G68" s="22" t="str">
        <f>VLOOKUP(E68&amp;"_"&amp;F68,Lookup!A:C,3,0)</f>
        <v>Fresno State</v>
      </c>
      <c r="H68" s="17">
        <v>0</v>
      </c>
      <c r="I68" s="17">
        <v>0</v>
      </c>
      <c r="J68" s="16">
        <v>0</v>
      </c>
      <c r="K68" s="16">
        <v>0</v>
      </c>
      <c r="L68" s="16">
        <v>0</v>
      </c>
      <c r="M68" s="16">
        <v>0</v>
      </c>
      <c r="N68" s="6">
        <v>60</v>
      </c>
      <c r="O68">
        <f>IF($N68/O$7=ROUND($N68/O$7,0),IF(SUMIF($N$9:$N68,"&lt;="&amp;$N68,H$9:H68)=($N68/O$7),0,1),"")</f>
        <v>0</v>
      </c>
      <c r="P68">
        <f>IF($N68/P$7=ROUND($N68/P$7,0),IF(SUMIF($N$9:$N68,"&lt;="&amp;$N68,I$9:I68)=($N68/P$7),0,1),"")</f>
        <v>0</v>
      </c>
      <c r="Q68" t="str">
        <f>IF($N68/Q$7=ROUND($N68/Q$7,0),IF(SUMIF($N$9:$N68,"&lt;="&amp;$N68,J$9:J68)=($N68/Q$7),0,1),"")</f>
        <v/>
      </c>
      <c r="R68" t="str">
        <f>IF($N68/R$7=ROUND($N68/R$7,0),IF(SUMIF($N$9:$N68,"&lt;="&amp;$N68,K$9:K68)=($N68/R$7),0,1),"")</f>
        <v/>
      </c>
      <c r="S68" t="str">
        <f>IF($N68/S$7=ROUND($N68/S$7,0),IF(SUMIF($N$9:$N68,"&lt;="&amp;$N68,L$9:L68)=($N68/S$7),0,1),"")</f>
        <v/>
      </c>
      <c r="T68" t="str">
        <f>IF($N68/T$7=ROUND($N68/T$7,0),IF(SUMIF($N$9:$N68,"&lt;="&amp;$N68,M$9:M68)=($N68/T$7),0,1),"")</f>
        <v/>
      </c>
      <c r="V68">
        <v>0</v>
      </c>
      <c r="W68" t="str">
        <f>IF(I68=1,IF(SUM($H68:H68)=COLUMNS($H68:H68),0,1),"")</f>
        <v/>
      </c>
      <c r="X68" t="str">
        <f>IF(J68=1,IF(SUM($H68:I68)=COLUMNS($H68:I68),0,1),"")</f>
        <v/>
      </c>
      <c r="Y68" t="str">
        <f>IF(K68=1,IF(SUM($H68:J68)=COLUMNS($H68:J68),0,1),"")</f>
        <v/>
      </c>
      <c r="Z68" t="str">
        <f>IF(L68=1,IF(SUM($H68:K68)=COLUMNS($H68:K68),0,1),"")</f>
        <v/>
      </c>
      <c r="AA68" t="str">
        <f>IF(M68=1,IF(SUM($H68:L68)=COLUMNS($H68:L68),0,1),"")</f>
        <v/>
      </c>
    </row>
    <row r="69" spans="4:28" x14ac:dyDescent="0.2">
      <c r="D69">
        <f>SUMPRODUCT(H69:M69,EXPECTEDVALUES!H69:M69)</f>
        <v>0.20575823112000002</v>
      </c>
      <c r="E69" t="s">
        <v>249</v>
      </c>
      <c r="F69" s="24">
        <v>7</v>
      </c>
      <c r="G69" s="22" t="str">
        <f>VLOOKUP(E69&amp;"_"&amp;F69,Lookup!A:C,3,0)</f>
        <v>Dayton</v>
      </c>
      <c r="H69" s="14">
        <v>1</v>
      </c>
      <c r="I69" s="14">
        <v>0</v>
      </c>
      <c r="J69" s="16">
        <v>0</v>
      </c>
      <c r="K69" s="16">
        <v>0</v>
      </c>
      <c r="L69" s="16">
        <v>0</v>
      </c>
      <c r="M69" s="16">
        <v>0</v>
      </c>
      <c r="N69" s="6">
        <v>61</v>
      </c>
      <c r="O69" t="str">
        <f>IF($N69/O$7=ROUND($N69/O$7,0),IF(SUMIF($N$9:$N69,"&lt;="&amp;$N69,H$9:H69)=($N69/O$7),0,1),"")</f>
        <v/>
      </c>
      <c r="P69" t="str">
        <f>IF($N69/P$7=ROUND($N69/P$7,0),IF(SUMIF($N$9:$N69,"&lt;="&amp;$N69,I$9:I69)=($N69/P$7),0,1),"")</f>
        <v/>
      </c>
      <c r="Q69" t="str">
        <f>IF($N69/Q$7=ROUND($N69/Q$7,0),IF(SUMIF($N$9:$N69,"&lt;="&amp;$N69,J$9:J69)=($N69/Q$7),0,1),"")</f>
        <v/>
      </c>
      <c r="R69" t="str">
        <f>IF($N69/R$7=ROUND($N69/R$7,0),IF(SUMIF($N$9:$N69,"&lt;="&amp;$N69,K$9:K69)=($N69/R$7),0,1),"")</f>
        <v/>
      </c>
      <c r="S69" t="str">
        <f>IF($N69/S$7=ROUND($N69/S$7,0),IF(SUMIF($N$9:$N69,"&lt;="&amp;$N69,L$9:L69)=($N69/S$7),0,1),"")</f>
        <v/>
      </c>
      <c r="T69" t="str">
        <f>IF($N69/T$7=ROUND($N69/T$7,0),IF(SUMIF($N$9:$N69,"&lt;="&amp;$N69,M$9:M69)=($N69/T$7),0,1),"")</f>
        <v/>
      </c>
      <c r="V69">
        <v>0</v>
      </c>
      <c r="W69" t="str">
        <f>IF(I69=1,IF(SUM($H69:H69)=COLUMNS($H69:H69),0,1),"")</f>
        <v/>
      </c>
      <c r="X69" t="str">
        <f>IF(J69=1,IF(SUM($H69:I69)=COLUMNS($H69:I69),0,1),"")</f>
        <v/>
      </c>
      <c r="Y69" t="str">
        <f>IF(K69=1,IF(SUM($H69:J69)=COLUMNS($H69:J69),0,1),"")</f>
        <v/>
      </c>
      <c r="Z69" t="str">
        <f>IF(L69=1,IF(SUM($H69:K69)=COLUMNS($H69:K69),0,1),"")</f>
        <v/>
      </c>
      <c r="AA69" t="str">
        <f>IF(M69=1,IF(SUM($H69:L69)=COLUMNS($H69:L69),0,1),"")</f>
        <v/>
      </c>
    </row>
    <row r="70" spans="4:28" ht="17" thickBot="1" x14ac:dyDescent="0.25">
      <c r="D70">
        <f>SUMPRODUCT(H70:M70,EXPECTEDVALUES!H70:M70)</f>
        <v>0</v>
      </c>
      <c r="E70" t="s">
        <v>249</v>
      </c>
      <c r="F70" s="24">
        <v>10</v>
      </c>
      <c r="G70" s="22" t="str">
        <f>VLOOKUP(E70&amp;"_"&amp;F70,Lookup!A:C,3,0)</f>
        <v>Syracuse</v>
      </c>
      <c r="H70" s="17">
        <v>0</v>
      </c>
      <c r="I70" s="16">
        <v>0</v>
      </c>
      <c r="J70" s="16">
        <v>0</v>
      </c>
      <c r="K70" s="16">
        <v>0</v>
      </c>
      <c r="L70" s="16">
        <v>0</v>
      </c>
      <c r="M70" s="16">
        <v>0</v>
      </c>
      <c r="N70" s="6">
        <v>62</v>
      </c>
      <c r="O70">
        <f>IF($N70/O$7=ROUND($N70/O$7,0),IF(SUMIF($N$9:$N70,"&lt;="&amp;$N70,H$9:H70)=($N70/O$7),0,1),"")</f>
        <v>0</v>
      </c>
      <c r="P70" t="str">
        <f>IF($N70/P$7=ROUND($N70/P$7,0),IF(SUMIF($N$9:$N70,"&lt;="&amp;$N70,I$9:I70)=($N70/P$7),0,1),"")</f>
        <v/>
      </c>
      <c r="Q70" t="str">
        <f>IF($N70/Q$7=ROUND($N70/Q$7,0),IF(SUMIF($N$9:$N70,"&lt;="&amp;$N70,J$9:J70)=($N70/Q$7),0,1),"")</f>
        <v/>
      </c>
      <c r="R70" t="str">
        <f>IF($N70/R$7=ROUND($N70/R$7,0),IF(SUMIF($N$9:$N70,"&lt;="&amp;$N70,K$9:K70)=($N70/R$7),0,1),"")</f>
        <v/>
      </c>
      <c r="S70" t="str">
        <f>IF($N70/S$7=ROUND($N70/S$7,0),IF(SUMIF($N$9:$N70,"&lt;="&amp;$N70,L$9:L70)=($N70/S$7),0,1),"")</f>
        <v/>
      </c>
      <c r="T70" t="str">
        <f>IF($N70/T$7=ROUND($N70/T$7,0),IF(SUMIF($N$9:$N70,"&lt;="&amp;$N70,M$9:M70)=($N70/T$7),0,1),"")</f>
        <v/>
      </c>
      <c r="V70">
        <v>0</v>
      </c>
      <c r="W70" t="str">
        <f>IF(I70=1,IF(SUM($H70:H70)=COLUMNS($H70:H70),0,1),"")</f>
        <v/>
      </c>
      <c r="X70" t="str">
        <f>IF(J70=1,IF(SUM($H70:I70)=COLUMNS($H70:I70),0,1),"")</f>
        <v/>
      </c>
      <c r="Y70" t="str">
        <f>IF(K70=1,IF(SUM($H70:J70)=COLUMNS($H70:J70),0,1),"")</f>
        <v/>
      </c>
      <c r="Z70" t="str">
        <f>IF(L70=1,IF(SUM($H70:K70)=COLUMNS($H70:K70),0,1),"")</f>
        <v/>
      </c>
      <c r="AA70" t="str">
        <f>IF(M70=1,IF(SUM($H70:L70)=COLUMNS($H70:L70),0,1),"")</f>
        <v/>
      </c>
    </row>
    <row r="71" spans="4:28" x14ac:dyDescent="0.2">
      <c r="D71">
        <f>SUMPRODUCT(H71:M71,EXPECTEDVALUES!H71:M71)</f>
        <v>0.13774656242000002</v>
      </c>
      <c r="E71" t="s">
        <v>249</v>
      </c>
      <c r="F71" s="24">
        <v>2</v>
      </c>
      <c r="G71" s="22" t="str">
        <f>VLOOKUP(E71&amp;"_"&amp;F71,Lookup!A:C,3,0)</f>
        <v>Michigan State</v>
      </c>
      <c r="H71" s="14">
        <v>1</v>
      </c>
      <c r="I71" s="16">
        <v>1</v>
      </c>
      <c r="J71" s="16">
        <v>0</v>
      </c>
      <c r="K71" s="16">
        <v>0</v>
      </c>
      <c r="L71" s="16">
        <v>0</v>
      </c>
      <c r="M71" s="16">
        <v>0</v>
      </c>
      <c r="N71" s="6">
        <v>63</v>
      </c>
      <c r="O71" t="str">
        <f>IF($N71/O$7=ROUND($N71/O$7,0),IF(SUMIF($N$9:$N71,"&lt;="&amp;$N71,H$9:H71)=($N71/O$7),0,1),"")</f>
        <v/>
      </c>
      <c r="P71" t="str">
        <f>IF($N71/P$7=ROUND($N71/P$7,0),IF(SUMIF($N$9:$N71,"&lt;="&amp;$N71,I$9:I71)=($N71/P$7),0,1),"")</f>
        <v/>
      </c>
      <c r="Q71" t="str">
        <f>IF($N71/Q$7=ROUND($N71/Q$7,0),IF(SUMIF($N$9:$N71,"&lt;="&amp;$N71,J$9:J71)=($N71/Q$7),0,1),"")</f>
        <v/>
      </c>
      <c r="R71" t="str">
        <f>IF($N71/R$7=ROUND($N71/R$7,0),IF(SUMIF($N$9:$N71,"&lt;="&amp;$N71,K$9:K71)=($N71/R$7),0,1),"")</f>
        <v/>
      </c>
      <c r="S71" t="str">
        <f>IF($N71/S$7=ROUND($N71/S$7,0),IF(SUMIF($N$9:$N71,"&lt;="&amp;$N71,L$9:L71)=($N71/S$7),0,1),"")</f>
        <v/>
      </c>
      <c r="T71" t="str">
        <f>IF($N71/T$7=ROUND($N71/T$7,0),IF(SUMIF($N$9:$N71,"&lt;="&amp;$N71,M$9:M71)=($N71/T$7),0,1),"")</f>
        <v/>
      </c>
      <c r="V71">
        <v>0</v>
      </c>
      <c r="W71">
        <f>IF(I71=1,IF(SUM($H71:H71)=COLUMNS($H71:H71),0,1),"")</f>
        <v>0</v>
      </c>
      <c r="X71" t="str">
        <f>IF(J71=1,IF(SUM($H71:I71)=COLUMNS($H71:I71),0,1),"")</f>
        <v/>
      </c>
      <c r="Y71" t="str">
        <f>IF(K71=1,IF(SUM($H71:J71)=COLUMNS($H71:J71),0,1),"")</f>
        <v/>
      </c>
      <c r="Z71" t="str">
        <f>IF(L71=1,IF(SUM($H71:K71)=COLUMNS($H71:K71),0,1),"")</f>
        <v/>
      </c>
      <c r="AA71" t="str">
        <f>IF(M71=1,IF(SUM($H71:L71)=COLUMNS($H71:L71),0,1),"")</f>
        <v/>
      </c>
      <c r="AB71" t="str">
        <f>IF(N71=1,IF(SUM($H71:M71)=COLUMNS($H71:M71),0,1),"")</f>
        <v/>
      </c>
    </row>
    <row r="72" spans="4:28" ht="17" thickBot="1" x14ac:dyDescent="0.25">
      <c r="D72">
        <f>SUMPRODUCT(H72:M72,EXPECTEDVALUES!H72:M72)</f>
        <v>0</v>
      </c>
      <c r="E72" t="s">
        <v>249</v>
      </c>
      <c r="F72" s="24">
        <v>15</v>
      </c>
      <c r="G72" s="22" t="str">
        <f>VLOOKUP(E72&amp;"_"&amp;F72,Lookup!A:C,3,0)</f>
        <v>Middle Tennessee</v>
      </c>
      <c r="H72" s="17">
        <v>0</v>
      </c>
      <c r="I72" s="17">
        <v>0</v>
      </c>
      <c r="J72" s="17">
        <v>0</v>
      </c>
      <c r="K72" s="17">
        <v>0</v>
      </c>
      <c r="L72" s="17">
        <v>0</v>
      </c>
      <c r="M72" s="17">
        <v>0</v>
      </c>
      <c r="N72" s="6">
        <v>64</v>
      </c>
      <c r="O72">
        <f>IF($N72/O$7=ROUND($N72/O$7,0),IF(SUMIF($N$9:$N72,"&lt;="&amp;$N72,H$9:H72)=($N72/O$7),0,1),"")</f>
        <v>0</v>
      </c>
      <c r="P72">
        <f>IF($N72/P$7=ROUND($N72/P$7,0),IF(SUMIF($N$9:$N72,"&lt;="&amp;$N72,I$9:I72)=($N72/P$7),0,1),"")</f>
        <v>0</v>
      </c>
      <c r="Q72">
        <f>IF($N72/Q$7=ROUND($N72/Q$7,0),IF(SUMIF($N$9:$N72,"&lt;="&amp;$N72,J$9:J72)=($N72/Q$7),0,1),"")</f>
        <v>0</v>
      </c>
      <c r="R72">
        <f>IF($N72/R$7=ROUND($N72/R$7,0),IF(SUMIF($N$9:$N72,"&lt;="&amp;$N72,K$9:K72)=($N72/R$7),0,1),"")</f>
        <v>0</v>
      </c>
      <c r="S72">
        <f>IF($N72/S$7=ROUND($N72/S$7,0),IF(SUMIF($N$9:$N72,"&lt;="&amp;$N72,L$9:L72)=($N72/S$7),0,1),"")</f>
        <v>0</v>
      </c>
      <c r="T72">
        <f>IF($N72/T$7=ROUND($N72/T$7,0),IF(SUMIF($N$9:$N72,"&lt;="&amp;$N72,M$9:M72)=($N72/T$7),0,1),"")</f>
        <v>0</v>
      </c>
      <c r="V72">
        <v>0</v>
      </c>
      <c r="W72" t="str">
        <f>IF(I72=1,IF(SUM($H72:H72)=COLUMNS($H72:H72),0,1),"")</f>
        <v/>
      </c>
      <c r="X72" t="str">
        <f>IF(J72=1,IF(SUM($H72:I72)=COLUMNS($H72:I72),0,1),"")</f>
        <v/>
      </c>
      <c r="Y72" t="str">
        <f>IF(K72=1,IF(SUM($H72:J72)=COLUMNS($H72:J72),0,1),"")</f>
        <v/>
      </c>
      <c r="Z72" t="str">
        <f>IF(L72=1,IF(SUM($H72:K72)=COLUMNS($H72:K72),0,1),"")</f>
        <v/>
      </c>
      <c r="AA72" t="str">
        <f>IF(M72=1,IF(SUM($H72:L72)=COLUMNS($H72:L72),0,1),"")</f>
        <v/>
      </c>
      <c r="AB72" t="str">
        <f>IF(N72=1,IF(SUM($H72:M72)=COLUMNS($H72:M72),0,1),"")</f>
        <v/>
      </c>
    </row>
    <row r="73" spans="4:28" x14ac:dyDescent="0.2">
      <c r="H73" s="6"/>
    </row>
    <row r="75" spans="4:28" x14ac:dyDescent="0.2">
      <c r="H75" s="6"/>
    </row>
  </sheetData>
  <mergeCells count="1">
    <mergeCell ref="A6: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U75"/>
  <sheetViews>
    <sheetView workbookViewId="0">
      <selection activeCell="I9" sqref="I9"/>
    </sheetView>
  </sheetViews>
  <sheetFormatPr baseColWidth="10" defaultRowHeight="16" x14ac:dyDescent="0.2"/>
  <sheetData>
    <row r="7" spans="4:21" x14ac:dyDescent="0.2">
      <c r="G7" s="3" t="s">
        <v>250</v>
      </c>
      <c r="H7">
        <v>1</v>
      </c>
      <c r="I7">
        <v>2</v>
      </c>
      <c r="J7">
        <v>4</v>
      </c>
      <c r="K7">
        <v>8</v>
      </c>
      <c r="L7">
        <v>16</v>
      </c>
      <c r="M7">
        <v>32</v>
      </c>
    </row>
    <row r="8" spans="4:21" ht="17" thickBot="1" x14ac:dyDescent="0.25">
      <c r="E8" t="s">
        <v>173</v>
      </c>
      <c r="F8" t="s">
        <v>3</v>
      </c>
      <c r="G8" t="s">
        <v>175</v>
      </c>
      <c r="H8" t="s">
        <v>177</v>
      </c>
      <c r="I8" t="s">
        <v>176</v>
      </c>
      <c r="J8" t="s">
        <v>178</v>
      </c>
      <c r="K8" t="s">
        <v>179</v>
      </c>
      <c r="L8" t="s">
        <v>180</v>
      </c>
      <c r="M8" t="s">
        <v>181</v>
      </c>
      <c r="O8" t="str">
        <f>H8&amp;"_RealisticRemaining"</f>
        <v>R1EV_RealisticRemaining</v>
      </c>
      <c r="P8" t="str">
        <f t="shared" ref="P8:T8" si="0">I8&amp;"_RealisticRemaining"</f>
        <v>R2EV_RealisticRemaining</v>
      </c>
      <c r="Q8" t="str">
        <f t="shared" si="0"/>
        <v>R3EV_RealisticRemaining</v>
      </c>
      <c r="R8" t="str">
        <f t="shared" si="0"/>
        <v>R4EV_RealisticRemaining</v>
      </c>
      <c r="S8" t="str">
        <f t="shared" si="0"/>
        <v>R5EV_RealisticRemaining</v>
      </c>
      <c r="T8" t="str">
        <f t="shared" si="0"/>
        <v>R6EV_RealisticRemaining</v>
      </c>
    </row>
    <row r="9" spans="4:21" x14ac:dyDescent="0.2">
      <c r="D9" s="5"/>
      <c r="E9" t="s">
        <v>174</v>
      </c>
      <c r="F9">
        <v>1</v>
      </c>
      <c r="G9" t="str">
        <f>VLOOKUP(E9&amp;"_"&amp;F9,Lookup!A:C,3,0)</f>
        <v>Kansas</v>
      </c>
      <c r="H9" s="9">
        <f>H$7*(1-VLOOKUP(VLOOKUP($G9,Lookup!$C:$E,3,0),CBSDATA!$B:$I,COLUMNS($H$7:H$7)+2,0)/100)*(VLOOKUP($G9,FiveThirtyEightDATA!$A:$N,COLUMNS($H$7:H$7)+5,0))</f>
        <v>5.9416239599998947E-3</v>
      </c>
      <c r="I9" s="7">
        <f>I$7*(1-VLOOKUP(VLOOKUP($G9,Lookup!$C:$E,3,0),CBSDATA!$B:$I,COLUMNS($H$7:I$7)+2,0)/100)*(VLOOKUP($G9,FiveThirtyEightDATA!$A:$N,COLUMNS($H$7:I$7)+5,0))</f>
        <v>0.11700224975999991</v>
      </c>
      <c r="J9" s="7">
        <f>J$7*(1-VLOOKUP(VLOOKUP($G9,Lookup!$C:$E,3,0),CBSDATA!$B:$I,COLUMNS($H$7:J$7)+2,0)/100)*(VLOOKUP($G9,FiveThirtyEightDATA!$A:$N,COLUMNS($H$7:J$7)+5,0))</f>
        <v>0.50525457383999983</v>
      </c>
      <c r="K9" s="7">
        <f>K$7*(1-VLOOKUP(VLOOKUP($G9,Lookup!$C:$E,3,0),CBSDATA!$B:$I,COLUMNS($H$7:K$7)+2,0)/100)*(VLOOKUP($G9,FiveThirtyEightDATA!$A:$N,COLUMNS($H$7:K$7)+5,0))</f>
        <v>1.1466331555199998</v>
      </c>
      <c r="L9" s="7">
        <f>L$7*(1-VLOOKUP(VLOOKUP($G9,Lookup!$C:$E,3,0),CBSDATA!$B:$I,COLUMNS($H$7:L$7)+2,0)/100)*(VLOOKUP($G9,FiveThirtyEightDATA!$A:$N,COLUMNS($H$7:L$7)+5,0))</f>
        <v>2.4344127404799996</v>
      </c>
      <c r="M9" s="7">
        <f>M$7*(1-VLOOKUP(VLOOKUP($G9,Lookup!$C:$E,3,0),CBSDATA!$B:$I,COLUMNS($H$7:M$7)+2,0)/100)*(VLOOKUP($G9,FiveThirtyEightDATA!$A:$N,COLUMNS($H$7:M$7)+5,0))</f>
        <v>4.4246874252800001</v>
      </c>
      <c r="O9" s="9">
        <f>SUM(H9:$M9)</f>
        <v>8.6339317688400001</v>
      </c>
      <c r="P9" s="7">
        <f>SUM(I9:$M9)</f>
        <v>8.6279901448799983</v>
      </c>
      <c r="Q9" s="7">
        <f>SUM(J9:$M9)</f>
        <v>8.5109878951199995</v>
      </c>
      <c r="R9" s="7">
        <f>SUM(K9:$M9)</f>
        <v>8.0057333212799993</v>
      </c>
      <c r="S9" s="7">
        <f>SUM(L9:$M9)</f>
        <v>6.8591001657599993</v>
      </c>
      <c r="T9" s="7">
        <f>SUM(M9:$M9)</f>
        <v>4.4246874252800001</v>
      </c>
    </row>
    <row r="10" spans="4:21" ht="17" thickBot="1" x14ac:dyDescent="0.25">
      <c r="D10" s="5"/>
      <c r="E10" t="s">
        <v>174</v>
      </c>
      <c r="F10">
        <v>16</v>
      </c>
      <c r="G10" t="str">
        <f>VLOOKUP(E10&amp;"_"&amp;F10,Lookup!A:C,3,0)</f>
        <v>Austin Peay</v>
      </c>
      <c r="H10" s="10">
        <f>H$7*(1-VLOOKUP(VLOOKUP($G10,Lookup!$C:$E,3,0),CBSDATA!$B:$I,COLUMNS($H$7:H$7)+2,0)/100)*(VLOOKUP($G10,FiveThirtyEightDATA!$A:$N,COLUMNS($H$7:H$7)+5,0))</f>
        <v>9.6709639599999991E-3</v>
      </c>
      <c r="I10" s="11">
        <f>I$7*(1-VLOOKUP(VLOOKUP($G10,Lookup!$C:$E,3,0),CBSDATA!$B:$I,COLUMNS($H$7:I$7)+2,0)/100)*(VLOOKUP($G10,FiveThirtyEightDATA!$A:$N,COLUMNS($H$7:I$7)+5,0))</f>
        <v>1.78249642E-3</v>
      </c>
      <c r="J10" s="11">
        <f>J$7*(1-VLOOKUP(VLOOKUP($G10,Lookup!$C:$E,3,0),CBSDATA!$B:$I,COLUMNS($H$7:J$7)+2,0)/100)*(VLOOKUP($G10,FiveThirtyEightDATA!$A:$N,COLUMNS($H$7:J$7)+5,0))</f>
        <v>3.7393064000000001E-4</v>
      </c>
      <c r="K10" s="11">
        <f>K$7*(1-VLOOKUP(VLOOKUP($G10,Lookup!$C:$E,3,0),CBSDATA!$B:$I,COLUMNS($H$7:K$7)+2,0)/100)*(VLOOKUP($G10,FiveThirtyEightDATA!$A:$N,COLUMNS($H$7:K$7)+5,0))</f>
        <v>5.2774240000000003E-5</v>
      </c>
      <c r="L10" s="11">
        <f>L$7*(1-VLOOKUP(VLOOKUP($G10,Lookup!$C:$E,3,0),CBSDATA!$B:$I,COLUMNS($H$7:L$7)+2,0)/100)*(VLOOKUP($G10,FiveThirtyEightDATA!$A:$N,COLUMNS($H$7:L$7)+5,0))</f>
        <v>9.7502399999999997E-6</v>
      </c>
      <c r="M10" s="11">
        <f>M$7*(1-VLOOKUP(VLOOKUP($G10,Lookup!$C:$E,3,0),CBSDATA!$B:$I,COLUMNS($H$7:M$7)+2,0)/100)*(VLOOKUP($G10,FiveThirtyEightDATA!$A:$N,COLUMNS($H$7:M$7)+5,0))</f>
        <v>1.2787200000000001E-6</v>
      </c>
      <c r="O10" s="10"/>
      <c r="P10" s="11"/>
      <c r="Q10" s="11"/>
      <c r="R10" s="11"/>
      <c r="S10" s="11"/>
      <c r="T10" s="11"/>
    </row>
    <row r="11" spans="4:21" x14ac:dyDescent="0.2">
      <c r="D11" s="5"/>
      <c r="E11" t="s">
        <v>174</v>
      </c>
      <c r="F11">
        <v>8</v>
      </c>
      <c r="G11" t="str">
        <f>VLOOKUP(E11&amp;"_"&amp;F11,Lookup!A:C,3,0)</f>
        <v>Colorado</v>
      </c>
      <c r="H11" s="7">
        <f>H$7*(1-VLOOKUP(VLOOKUP($G11,Lookup!$C:$E,3,0),CBSDATA!$B:$I,COLUMNS($H$7:H$7)+2,0)/100)*(VLOOKUP($G11,FiveThirtyEightDATA!$A:$N,COLUMNS($H$7:H$7)+5,0))</f>
        <v>0.25290714168</v>
      </c>
      <c r="I11" s="11">
        <f>I$7*(1-VLOOKUP(VLOOKUP($G11,Lookup!$C:$E,3,0),CBSDATA!$B:$I,COLUMNS($H$7:I$7)+2,0)/100)*(VLOOKUP($G11,FiveThirtyEightDATA!$A:$N,COLUMNS($H$7:I$7)+5,0))</f>
        <v>7.7465326639999998E-2</v>
      </c>
      <c r="J11" s="11">
        <f>J$7*(1-VLOOKUP(VLOOKUP($G11,Lookup!$C:$E,3,0),CBSDATA!$B:$I,COLUMNS($H$7:J$7)+2,0)/100)*(VLOOKUP($G11,FiveThirtyEightDATA!$A:$N,COLUMNS($H$7:J$7)+5,0))</f>
        <v>6.0211905480000001E-2</v>
      </c>
      <c r="K11" s="11">
        <f>K$7*(1-VLOOKUP(VLOOKUP($G11,Lookup!$C:$E,3,0),CBSDATA!$B:$I,COLUMNS($H$7:K$7)+2,0)/100)*(VLOOKUP($G11,FiveThirtyEightDATA!$A:$N,COLUMNS($H$7:K$7)+5,0))</f>
        <v>3.3271164319999998E-2</v>
      </c>
      <c r="L11" s="11">
        <f>L$7*(1-VLOOKUP(VLOOKUP($G11,Lookup!$C:$E,3,0),CBSDATA!$B:$I,COLUMNS($H$7:L$7)+2,0)/100)*(VLOOKUP($G11,FiveThirtyEightDATA!$A:$N,COLUMNS($H$7:L$7)+5,0))</f>
        <v>2.474706816E-2</v>
      </c>
      <c r="M11" s="11">
        <f>M$7*(1-VLOOKUP(VLOOKUP($G11,Lookup!$C:$E,3,0),CBSDATA!$B:$I,COLUMNS($H$7:M$7)+2,0)/100)*(VLOOKUP($G11,FiveThirtyEightDATA!$A:$N,COLUMNS($H$7:M$7)+5,0))</f>
        <v>1.444538016E-2</v>
      </c>
      <c r="O11" s="7">
        <f>SUM(H11:$H11)</f>
        <v>0.25290714168</v>
      </c>
      <c r="P11" s="11"/>
      <c r="Q11" s="11"/>
      <c r="R11" s="11"/>
      <c r="S11" s="11"/>
      <c r="T11" s="11"/>
    </row>
    <row r="12" spans="4:21" ht="17" thickBot="1" x14ac:dyDescent="0.25">
      <c r="D12" s="5"/>
      <c r="E12" t="s">
        <v>174</v>
      </c>
      <c r="F12">
        <v>9</v>
      </c>
      <c r="G12" t="str">
        <f>VLOOKUP(E12&amp;"_"&amp;F12,Lookup!A:C,3,0)</f>
        <v>Connecticut</v>
      </c>
      <c r="H12" s="11">
        <f>H$7*(1-VLOOKUP(VLOOKUP($G12,Lookup!$C:$E,3,0),CBSDATA!$B:$I,COLUMNS($H$7:H$7)+2,0)/100)*(VLOOKUP($G12,FiveThirtyEightDATA!$A:$N,COLUMNS($H$7:H$7)+5,0))</f>
        <v>0.19353481168000003</v>
      </c>
      <c r="I12" s="8">
        <f>I$7*(1-VLOOKUP(VLOOKUP($G12,Lookup!$C:$E,3,0),CBSDATA!$B:$I,COLUMNS($H$7:I$7)+2,0)/100)*(VLOOKUP($G12,FiveThirtyEightDATA!$A:$N,COLUMNS($H$7:I$7)+5,0))</f>
        <v>0.18887525643999997</v>
      </c>
      <c r="J12" s="11">
        <f>J$7*(1-VLOOKUP(VLOOKUP($G12,Lookup!$C:$E,3,0),CBSDATA!$B:$I,COLUMNS($H$7:J$7)+2,0)/100)*(VLOOKUP($G12,FiveThirtyEightDATA!$A:$N,COLUMNS($H$7:J$7)+5,0))</f>
        <v>0.2046985368</v>
      </c>
      <c r="K12" s="11">
        <f>K$7*(1-VLOOKUP(VLOOKUP($G12,Lookup!$C:$E,3,0),CBSDATA!$B:$I,COLUMNS($H$7:K$7)+2,0)/100)*(VLOOKUP($G12,FiveThirtyEightDATA!$A:$N,COLUMNS($H$7:K$7)+5,0))</f>
        <v>0.16390463359999999</v>
      </c>
      <c r="L12" s="11">
        <f>L$7*(1-VLOOKUP(VLOOKUP($G12,Lookup!$C:$E,3,0),CBSDATA!$B:$I,COLUMNS($H$7:L$7)+2,0)/100)*(VLOOKUP($G12,FiveThirtyEightDATA!$A:$N,COLUMNS($H$7:L$7)+5,0))</f>
        <v>0.14709024000000001</v>
      </c>
      <c r="M12" s="11">
        <f>M$7*(1-VLOOKUP(VLOOKUP($G12,Lookup!$C:$E,3,0),CBSDATA!$B:$I,COLUMNS($H$7:M$7)+2,0)/100)*(VLOOKUP($G12,FiveThirtyEightDATA!$A:$N,COLUMNS($H$7:M$7)+5,0))</f>
        <v>0.10408627263999999</v>
      </c>
      <c r="O12" s="11"/>
      <c r="P12" s="8"/>
      <c r="Q12" s="11"/>
      <c r="R12" s="11"/>
      <c r="S12" s="11"/>
      <c r="T12" s="11"/>
    </row>
    <row r="13" spans="4:21" x14ac:dyDescent="0.2">
      <c r="D13" s="5"/>
      <c r="E13" t="s">
        <v>174</v>
      </c>
      <c r="F13">
        <v>5</v>
      </c>
      <c r="G13" t="str">
        <f>VLOOKUP(E13&amp;"_"&amp;F13,Lookup!A:C,3,0)</f>
        <v>Maryland</v>
      </c>
      <c r="H13" s="7">
        <f>H$7*(1-VLOOKUP(VLOOKUP($G13,Lookup!$C:$E,3,0),CBSDATA!$B:$I,COLUMNS($H$7:H$7)+2,0)/100)*(VLOOKUP($G13,FiveThirtyEightDATA!$A:$N,COLUMNS($H$7:H$7)+5,0))</f>
        <v>8.582136731999998E-2</v>
      </c>
      <c r="I13" s="7">
        <f>I$7*(1-VLOOKUP(VLOOKUP($G13,Lookup!$C:$E,3,0),CBSDATA!$B:$I,COLUMNS($H$7:I$7)+2,0)/100)*(VLOOKUP($G13,FiveThirtyEightDATA!$A:$N,COLUMNS($H$7:I$7)+5,0))</f>
        <v>0.36435935439999995</v>
      </c>
      <c r="J13" s="11">
        <f>J$7*(1-VLOOKUP(VLOOKUP($G13,Lookup!$C:$E,3,0),CBSDATA!$B:$I,COLUMNS($H$7:J$7)+2,0)/100)*(VLOOKUP($G13,FiveThirtyEightDATA!$A:$N,COLUMNS($H$7:J$7)+5,0))</f>
        <v>0.48867843780000003</v>
      </c>
      <c r="K13" s="11">
        <f>K$7*(1-VLOOKUP(VLOOKUP($G13,Lookup!$C:$E,3,0),CBSDATA!$B:$I,COLUMNS($H$7:K$7)+2,0)/100)*(VLOOKUP($G13,FiveThirtyEightDATA!$A:$N,COLUMNS($H$7:K$7)+5,0))</f>
        <v>0.47671780223999999</v>
      </c>
      <c r="L13" s="11">
        <f>L$7*(1-VLOOKUP(VLOOKUP($G13,Lookup!$C:$E,3,0),CBSDATA!$B:$I,COLUMNS($H$7:L$7)+2,0)/100)*(VLOOKUP($G13,FiveThirtyEightDATA!$A:$N,COLUMNS($H$7:L$7)+5,0))</f>
        <v>0.49664704768000001</v>
      </c>
      <c r="M13" s="11">
        <f>M$7*(1-VLOOKUP(VLOOKUP($G13,Lookup!$C:$E,3,0),CBSDATA!$B:$I,COLUMNS($H$7:M$7)+2,0)/100)*(VLOOKUP($G13,FiveThirtyEightDATA!$A:$N,COLUMNS($H$7:M$7)+5,0))</f>
        <v>0.40759042047999999</v>
      </c>
      <c r="O13" s="7"/>
      <c r="P13" s="7"/>
      <c r="Q13" s="11"/>
      <c r="R13" s="11"/>
      <c r="S13" s="11"/>
      <c r="T13" s="11"/>
      <c r="U13" s="12"/>
    </row>
    <row r="14" spans="4:21" ht="17" thickBot="1" x14ac:dyDescent="0.25">
      <c r="D14" s="5"/>
      <c r="E14" t="s">
        <v>174</v>
      </c>
      <c r="F14">
        <v>12</v>
      </c>
      <c r="G14" t="str">
        <f>VLOOKUP(E14&amp;"_"&amp;F14,Lookup!A:C,3,0)</f>
        <v>South Dakota State</v>
      </c>
      <c r="H14" s="8">
        <f>H$7*(1-VLOOKUP(VLOOKUP($G14,Lookup!$C:$E,3,0),CBSDATA!$B:$I,COLUMNS($H$7:H$7)+2,0)/100)*(VLOOKUP($G14,FiveThirtyEightDATA!$A:$N,COLUMNS($H$7:H$7)+5,0))</f>
        <v>0.18317907731999999</v>
      </c>
      <c r="I14" s="11">
        <f>I$7*(1-VLOOKUP(VLOOKUP($G14,Lookup!$C:$E,3,0),CBSDATA!$B:$I,COLUMNS($H$7:I$7)+2,0)/100)*(VLOOKUP($G14,FiveThirtyEightDATA!$A:$N,COLUMNS($H$7:I$7)+5,0))</f>
        <v>0.11718127042</v>
      </c>
      <c r="J14" s="11">
        <f>J$7*(1-VLOOKUP(VLOOKUP($G14,Lookup!$C:$E,3,0),CBSDATA!$B:$I,COLUMNS($H$7:J$7)+2,0)/100)*(VLOOKUP($G14,FiveThirtyEightDATA!$A:$N,COLUMNS($H$7:J$7)+5,0))</f>
        <v>2.9604751839999999E-2</v>
      </c>
      <c r="K14" s="11">
        <f>K$7*(1-VLOOKUP(VLOOKUP($G14,Lookup!$C:$E,3,0),CBSDATA!$B:$I,COLUMNS($H$7:K$7)+2,0)/100)*(VLOOKUP($G14,FiveThirtyEightDATA!$A:$N,COLUMNS($H$7:K$7)+5,0))</f>
        <v>1.2887739359999999E-2</v>
      </c>
      <c r="L14" s="11">
        <f>L$7*(1-VLOOKUP(VLOOKUP($G14,Lookup!$C:$E,3,0),CBSDATA!$B:$I,COLUMNS($H$7:L$7)+2,0)/100)*(VLOOKUP($G14,FiveThirtyEightDATA!$A:$N,COLUMNS($H$7:L$7)+5,0))</f>
        <v>7.3862399999999996E-3</v>
      </c>
      <c r="M14" s="11">
        <f>M$7*(1-VLOOKUP(VLOOKUP($G14,Lookup!$C:$E,3,0),CBSDATA!$B:$I,COLUMNS($H$7:M$7)+2,0)/100)*(VLOOKUP($G14,FiveThirtyEightDATA!$A:$N,COLUMNS($H$7:M$7)+5,0))</f>
        <v>3.3126399999999999E-3</v>
      </c>
      <c r="O14" s="8">
        <f>SUM(H14:$H14)</f>
        <v>0.18317907731999999</v>
      </c>
      <c r="P14" s="11"/>
      <c r="Q14" s="11"/>
      <c r="R14" s="11"/>
      <c r="S14" s="11"/>
      <c r="T14" s="11"/>
      <c r="U14" s="12"/>
    </row>
    <row r="15" spans="4:21" x14ac:dyDescent="0.2">
      <c r="D15" s="5"/>
      <c r="E15" t="s">
        <v>174</v>
      </c>
      <c r="F15">
        <v>4</v>
      </c>
      <c r="G15" t="str">
        <f>VLOOKUP(E15&amp;"_"&amp;F15,Lookup!A:C,3,0)</f>
        <v>California</v>
      </c>
      <c r="H15" s="7">
        <f>H$7*(1-VLOOKUP(VLOOKUP($G15,Lookup!$C:$E,3,0),CBSDATA!$B:$I,COLUMNS($H$7:H$7)+2,0)/100)*(VLOOKUP($G15,FiveThirtyEightDATA!$A:$N,COLUMNS($H$7:H$7)+5,0))</f>
        <v>0.13601301066000002</v>
      </c>
      <c r="I15" s="11">
        <f>I$7*(1-VLOOKUP(VLOOKUP($G15,Lookup!$C:$E,3,0),CBSDATA!$B:$I,COLUMNS($H$7:I$7)+2,0)/100)*(VLOOKUP($G15,FiveThirtyEightDATA!$A:$N,COLUMNS($H$7:I$7)+5,0))</f>
        <v>0.60946786559999999</v>
      </c>
      <c r="J15" s="11">
        <f>J$7*(1-VLOOKUP(VLOOKUP($G15,Lookup!$C:$E,3,0),CBSDATA!$B:$I,COLUMNS($H$7:J$7)+2,0)/100)*(VLOOKUP($G15,FiveThirtyEightDATA!$A:$N,COLUMNS($H$7:J$7)+5,0))</f>
        <v>0.41170067399999999</v>
      </c>
      <c r="K15" s="11">
        <f>K$7*(1-VLOOKUP(VLOOKUP($G15,Lookup!$C:$E,3,0),CBSDATA!$B:$I,COLUMNS($H$7:K$7)+2,0)/100)*(VLOOKUP($G15,FiveThirtyEightDATA!$A:$N,COLUMNS($H$7:K$7)+5,0))</f>
        <v>0.31097273759999999</v>
      </c>
      <c r="L15" s="11">
        <f>L$7*(1-VLOOKUP(VLOOKUP($G15,Lookup!$C:$E,3,0),CBSDATA!$B:$I,COLUMNS($H$7:L$7)+2,0)/100)*(VLOOKUP($G15,FiveThirtyEightDATA!$A:$N,COLUMNS($H$7:L$7)+5,0))</f>
        <v>0.30108941936</v>
      </c>
      <c r="M15" s="11">
        <f>M$7*(1-VLOOKUP(VLOOKUP($G15,Lookup!$C:$E,3,0),CBSDATA!$B:$I,COLUMNS($H$7:M$7)+2,0)/100)*(VLOOKUP($G15,FiveThirtyEightDATA!$A:$N,COLUMNS($H$7:M$7)+5,0))</f>
        <v>0.22936870335999998</v>
      </c>
      <c r="O15" s="7">
        <f>SUM(H15:$I15)</f>
        <v>0.74548087626000004</v>
      </c>
      <c r="P15" s="11">
        <f>SUM(I15:$I15)</f>
        <v>0.60946786559999999</v>
      </c>
      <c r="Q15" s="11"/>
      <c r="R15" s="11"/>
      <c r="S15" s="11"/>
      <c r="T15" s="11"/>
      <c r="U15" s="12"/>
    </row>
    <row r="16" spans="4:21" ht="17" thickBot="1" x14ac:dyDescent="0.25">
      <c r="D16" s="5"/>
      <c r="E16" t="s">
        <v>174</v>
      </c>
      <c r="F16">
        <v>13</v>
      </c>
      <c r="G16" t="str">
        <f>VLOOKUP(E16&amp;"_"&amp;F16,Lookup!A:C,3,0)</f>
        <v>Hawaii</v>
      </c>
      <c r="H16" s="8">
        <f>H$7*(1-VLOOKUP(VLOOKUP($G16,Lookup!$C:$E,3,0),CBSDATA!$B:$I,COLUMNS($H$7:H$7)+2,0)/100)*(VLOOKUP($G16,FiveThirtyEightDATA!$A:$N,COLUMNS($H$7:H$7)+5,0))</f>
        <v>0.12158527066000001</v>
      </c>
      <c r="I16" s="8">
        <f>I$7*(1-VLOOKUP(VLOOKUP($G16,Lookup!$C:$E,3,0),CBSDATA!$B:$I,COLUMNS($H$7:I$7)+2,0)/100)*(VLOOKUP($G16,FiveThirtyEightDATA!$A:$N,COLUMNS($H$7:I$7)+5,0))</f>
        <v>6.5385951119999994E-2</v>
      </c>
      <c r="J16" s="8">
        <f>J$7*(1-VLOOKUP(VLOOKUP($G16,Lookup!$C:$E,3,0),CBSDATA!$B:$I,COLUMNS($H$7:J$7)+2,0)/100)*(VLOOKUP($G16,FiveThirtyEightDATA!$A:$N,COLUMNS($H$7:J$7)+5,0))</f>
        <v>1.04619198E-2</v>
      </c>
      <c r="K16" s="11">
        <f>K$7*(1-VLOOKUP(VLOOKUP($G16,Lookup!$C:$E,3,0),CBSDATA!$B:$I,COLUMNS($H$7:K$7)+2,0)/100)*(VLOOKUP($G16,FiveThirtyEightDATA!$A:$N,COLUMNS($H$7:K$7)+5,0))</f>
        <v>2.9938831200000001E-3</v>
      </c>
      <c r="L16" s="11">
        <f>L$7*(1-VLOOKUP(VLOOKUP($G16,Lookup!$C:$E,3,0),CBSDATA!$B:$I,COLUMNS($H$7:L$7)+2,0)/100)*(VLOOKUP($G16,FiveThirtyEightDATA!$A:$N,COLUMNS($H$7:L$7)+5,0))</f>
        <v>1.2993393600000001E-3</v>
      </c>
      <c r="M16" s="11">
        <f>M$7*(1-VLOOKUP(VLOOKUP($G16,Lookup!$C:$E,3,0),CBSDATA!$B:$I,COLUMNS($H$7:M$7)+2,0)/100)*(VLOOKUP($G16,FiveThirtyEightDATA!$A:$N,COLUMNS($H$7:M$7)+5,0))</f>
        <v>4.4287999999999999E-4</v>
      </c>
      <c r="O16" s="8"/>
      <c r="P16" s="8"/>
      <c r="Q16" s="8"/>
      <c r="R16" s="11"/>
      <c r="S16" s="11"/>
      <c r="T16" s="11"/>
      <c r="U16" s="12"/>
    </row>
    <row r="17" spans="4:20" x14ac:dyDescent="0.2">
      <c r="D17" s="5"/>
      <c r="E17" t="s">
        <v>174</v>
      </c>
      <c r="F17">
        <v>6</v>
      </c>
      <c r="G17" t="str">
        <f>VLOOKUP(E17&amp;"_"&amp;F17,Lookup!A:C,3,0)</f>
        <v>Arizona</v>
      </c>
      <c r="H17" s="7">
        <f>H$7*(1-VLOOKUP(VLOOKUP($G17,Lookup!$C:$E,3,0),CBSDATA!$B:$I,COLUMNS($H$7:H$7)+2,0)/100)*(VLOOKUP($G17,FiveThirtyEightDATA!$A:$N,COLUMNS($H$7:H$7)+5,0))</f>
        <v>8.3319337800000018E-2</v>
      </c>
      <c r="I17" s="7">
        <f>I$7*(1-VLOOKUP(VLOOKUP($G17,Lookup!$C:$E,3,0),CBSDATA!$B:$I,COLUMNS($H$7:I$7)+2,0)/100)*(VLOOKUP($G17,FiveThirtyEightDATA!$A:$N,COLUMNS($H$7:I$7)+5,0))</f>
        <v>0.41334364470000001</v>
      </c>
      <c r="J17" s="7">
        <f>J$7*(1-VLOOKUP(VLOOKUP($G17,Lookup!$C:$E,3,0),CBSDATA!$B:$I,COLUMNS($H$7:J$7)+2,0)/100)*(VLOOKUP($G17,FiveThirtyEightDATA!$A:$N,COLUMNS($H$7:J$7)+5,0))</f>
        <v>0.50669384552000007</v>
      </c>
      <c r="K17" s="11">
        <f>K$7*(1-VLOOKUP(VLOOKUP($G17,Lookup!$C:$E,3,0),CBSDATA!$B:$I,COLUMNS($H$7:K$7)+2,0)/100)*(VLOOKUP($G17,FiveThirtyEightDATA!$A:$N,COLUMNS($H$7:K$7)+5,0))</f>
        <v>0.471294096</v>
      </c>
      <c r="L17" s="11">
        <f>L$7*(1-VLOOKUP(VLOOKUP($G17,Lookup!$C:$E,3,0),CBSDATA!$B:$I,COLUMNS($H$7:L$7)+2,0)/100)*(VLOOKUP($G17,FiveThirtyEightDATA!$A:$N,COLUMNS($H$7:L$7)+5,0))</f>
        <v>0.57554546432000009</v>
      </c>
      <c r="M17" s="11">
        <f>M$7*(1-VLOOKUP(VLOOKUP($G17,Lookup!$C:$E,3,0),CBSDATA!$B:$I,COLUMNS($H$7:M$7)+2,0)/100)*(VLOOKUP($G17,FiveThirtyEightDATA!$A:$N,COLUMNS($H$7:M$7)+5,0))</f>
        <v>0.56780144639999997</v>
      </c>
      <c r="O17" s="7">
        <f>SUM(H17:$I17)</f>
        <v>0.49666298250000002</v>
      </c>
      <c r="P17" s="7">
        <f>SUM(I17:$I17)</f>
        <v>0.41334364470000001</v>
      </c>
      <c r="Q17" s="7"/>
      <c r="R17" s="11"/>
      <c r="S17" s="11"/>
      <c r="T17" s="11"/>
    </row>
    <row r="18" spans="4:20" ht="17" thickBot="1" x14ac:dyDescent="0.25">
      <c r="D18" s="5"/>
      <c r="E18" t="s">
        <v>174</v>
      </c>
      <c r="F18">
        <v>11</v>
      </c>
      <c r="G18" t="str">
        <f>VLOOKUP(E18&amp;"_"&amp;F18,Lookup!A:C,3,0)</f>
        <v>Vanderbilt</v>
      </c>
      <c r="H18" s="8">
        <f>H$7*(1-VLOOKUP(VLOOKUP($G18,Lookup!$C:$E,3,0),CBSDATA!$B:$I,COLUMNS($H$7:H$7)+2,0)/100)*(VLOOKUP($G18,FiveThirtyEightDATA!$A:$N,COLUMNS($H$7:H$7)+5,0))</f>
        <v>0.20186638983999999</v>
      </c>
      <c r="I18" s="11">
        <f>I$7*(1-VLOOKUP(VLOOKUP($G18,Lookup!$C:$E,3,0),CBSDATA!$B:$I,COLUMNS($H$7:I$7)+2,0)/100)*(VLOOKUP($G18,FiveThirtyEightDATA!$A:$N,COLUMNS($H$7:I$7)+5,0))</f>
        <v>0.28651821624000001</v>
      </c>
      <c r="J18" s="11">
        <f>J$7*(1-VLOOKUP(VLOOKUP($G18,Lookup!$C:$E,3,0),CBSDATA!$B:$I,COLUMNS($H$7:J$7)+2,0)/100)*(VLOOKUP($G18,FiveThirtyEightDATA!$A:$N,COLUMNS($H$7:J$7)+5,0))</f>
        <v>0.2515752456</v>
      </c>
      <c r="K18" s="11">
        <f>K$7*(1-VLOOKUP(VLOOKUP($G18,Lookup!$C:$E,3,0),CBSDATA!$B:$I,COLUMNS($H$7:K$7)+2,0)/100)*(VLOOKUP($G18,FiveThirtyEightDATA!$A:$N,COLUMNS($H$7:K$7)+5,0))</f>
        <v>0.19192425471999999</v>
      </c>
      <c r="L18" s="11">
        <f>L$7*(1-VLOOKUP(VLOOKUP($G18,Lookup!$C:$E,3,0),CBSDATA!$B:$I,COLUMNS($H$7:L$7)+2,0)/100)*(VLOOKUP($G18,FiveThirtyEightDATA!$A:$N,COLUMNS($H$7:L$7)+5,0))</f>
        <v>0.19294158528000002</v>
      </c>
      <c r="M18" s="11">
        <f>M$7*(1-VLOOKUP(VLOOKUP($G18,Lookup!$C:$E,3,0),CBSDATA!$B:$I,COLUMNS($H$7:M$7)+2,0)/100)*(VLOOKUP($G18,FiveThirtyEightDATA!$A:$N,COLUMNS($H$7:M$7)+5,0))</f>
        <v>0.15434885664</v>
      </c>
      <c r="O18" s="8"/>
      <c r="P18" s="11"/>
      <c r="Q18" s="11"/>
      <c r="R18" s="11"/>
      <c r="S18" s="11"/>
      <c r="T18" s="11"/>
    </row>
    <row r="19" spans="4:20" x14ac:dyDescent="0.2">
      <c r="D19" s="5"/>
      <c r="E19" t="s">
        <v>174</v>
      </c>
      <c r="F19">
        <v>3</v>
      </c>
      <c r="G19" t="str">
        <f>VLOOKUP(E19&amp;"_"&amp;F19,Lookup!A:C,3,0)</f>
        <v>Miami (FL)</v>
      </c>
      <c r="H19" s="7">
        <f>H$7*(1-VLOOKUP(VLOOKUP($G19,Lookup!$C:$E,3,0),CBSDATA!$B:$I,COLUMNS($H$7:H$7)+2,0)/100)*(VLOOKUP($G19,FiveThirtyEightDATA!$A:$N,COLUMNS($H$7:H$7)+5,0))</f>
        <v>5.1458657400000045E-2</v>
      </c>
      <c r="I19" s="11">
        <f>I$7*(1-VLOOKUP(VLOOKUP($G19,Lookup!$C:$E,3,0),CBSDATA!$B:$I,COLUMNS($H$7:I$7)+2,0)/100)*(VLOOKUP($G19,FiveThirtyEightDATA!$A:$N,COLUMNS($H$7:I$7)+5,0))</f>
        <v>0.29895641019999997</v>
      </c>
      <c r="J19" s="11">
        <f>J$7*(1-VLOOKUP(VLOOKUP($G19,Lookup!$C:$E,3,0),CBSDATA!$B:$I,COLUMNS($H$7:J$7)+2,0)/100)*(VLOOKUP($G19,FiveThirtyEightDATA!$A:$N,COLUMNS($H$7:J$7)+5,0))</f>
        <v>0.41681770631999998</v>
      </c>
      <c r="K19" s="11">
        <f>K$7*(1-VLOOKUP(VLOOKUP($G19,Lookup!$C:$E,3,0),CBSDATA!$B:$I,COLUMNS($H$7:K$7)+2,0)/100)*(VLOOKUP($G19,FiveThirtyEightDATA!$A:$N,COLUMNS($H$7:K$7)+5,0))</f>
        <v>0.37441050399999998</v>
      </c>
      <c r="L19" s="11">
        <f>L$7*(1-VLOOKUP(VLOOKUP($G19,Lookup!$C:$E,3,0),CBSDATA!$B:$I,COLUMNS($H$7:L$7)+2,0)/100)*(VLOOKUP($G19,FiveThirtyEightDATA!$A:$N,COLUMNS($H$7:L$7)+5,0))</f>
        <v>0.39705438624</v>
      </c>
      <c r="M19" s="11">
        <f>M$7*(1-VLOOKUP(VLOOKUP($G19,Lookup!$C:$E,3,0),CBSDATA!$B:$I,COLUMNS($H$7:M$7)+2,0)/100)*(VLOOKUP($G19,FiveThirtyEightDATA!$A:$N,COLUMNS($H$7:M$7)+5,0))</f>
        <v>0.33190031999999997</v>
      </c>
      <c r="O19" s="7"/>
      <c r="P19" s="11"/>
      <c r="Q19" s="11"/>
      <c r="R19" s="11"/>
      <c r="S19" s="11"/>
      <c r="T19" s="11"/>
    </row>
    <row r="20" spans="4:20" ht="17" thickBot="1" x14ac:dyDescent="0.25">
      <c r="D20" s="5"/>
      <c r="E20" t="s">
        <v>174</v>
      </c>
      <c r="F20">
        <v>14</v>
      </c>
      <c r="G20" t="str">
        <f>VLOOKUP(E20&amp;"_"&amp;F20,Lookup!A:C,3,0)</f>
        <v>Buffalo</v>
      </c>
      <c r="H20" s="8">
        <f>H$7*(1-VLOOKUP(VLOOKUP($G20,Lookup!$C:$E,3,0),CBSDATA!$B:$I,COLUMNS($H$7:H$7)+2,0)/100)*(VLOOKUP($G20,FiveThirtyEightDATA!$A:$N,COLUMNS($H$7:H$7)+5,0))</f>
        <v>0.13381436739999999</v>
      </c>
      <c r="I20" s="8">
        <f>I$7*(1-VLOOKUP(VLOOKUP($G20,Lookup!$C:$E,3,0),CBSDATA!$B:$I,COLUMNS($H$7:I$7)+2,0)/100)*(VLOOKUP($G20,FiveThirtyEightDATA!$A:$N,COLUMNS($H$7:I$7)+5,0))</f>
        <v>3.9427187279999998E-2</v>
      </c>
      <c r="J20" s="11">
        <f>J$7*(1-VLOOKUP(VLOOKUP($G20,Lookup!$C:$E,3,0),CBSDATA!$B:$I,COLUMNS($H$7:J$7)+2,0)/100)*(VLOOKUP($G20,FiveThirtyEightDATA!$A:$N,COLUMNS($H$7:J$7)+5,0))</f>
        <v>1.0956682719999999E-2</v>
      </c>
      <c r="K20" s="11">
        <f>K$7*(1-VLOOKUP(VLOOKUP($G20,Lookup!$C:$E,3,0),CBSDATA!$B:$I,COLUMNS($H$7:K$7)+2,0)/100)*(VLOOKUP($G20,FiveThirtyEightDATA!$A:$N,COLUMNS($H$7:K$7)+5,0))</f>
        <v>2.8784786399999999E-3</v>
      </c>
      <c r="L20" s="11">
        <f>L$7*(1-VLOOKUP(VLOOKUP($G20,Lookup!$C:$E,3,0),CBSDATA!$B:$I,COLUMNS($H$7:L$7)+2,0)/100)*(VLOOKUP($G20,FiveThirtyEightDATA!$A:$N,COLUMNS($H$7:L$7)+5,0))</f>
        <v>1.17968E-3</v>
      </c>
      <c r="M20" s="11">
        <f>M$7*(1-VLOOKUP(VLOOKUP($G20,Lookup!$C:$E,3,0),CBSDATA!$B:$I,COLUMNS($H$7:M$7)+2,0)/100)*(VLOOKUP($G20,FiveThirtyEightDATA!$A:$N,COLUMNS($H$7:M$7)+5,0))</f>
        <v>3.792E-4</v>
      </c>
      <c r="O20" s="8">
        <f>SUM(H20:$H20)</f>
        <v>0.13381436739999999</v>
      </c>
      <c r="P20" s="8"/>
      <c r="Q20" s="11"/>
      <c r="R20" s="11"/>
      <c r="S20" s="11"/>
      <c r="T20" s="11"/>
    </row>
    <row r="21" spans="4:20" x14ac:dyDescent="0.2">
      <c r="D21" s="5"/>
      <c r="E21" t="s">
        <v>174</v>
      </c>
      <c r="F21">
        <v>7</v>
      </c>
      <c r="G21" t="str">
        <f>VLOOKUP(E21&amp;"_"&amp;F21,Lookup!A:C,3,0)</f>
        <v>Iowa</v>
      </c>
      <c r="H21" s="7">
        <f>H$7*(1-VLOOKUP(VLOOKUP($G21,Lookup!$C:$E,3,0),CBSDATA!$B:$I,COLUMNS($H$7:H$7)+2,0)/100)*(VLOOKUP($G21,FiveThirtyEightDATA!$A:$N,COLUMNS($H$7:H$7)+5,0))</f>
        <v>0.25340101370999996</v>
      </c>
      <c r="I21" s="7">
        <f>I$7*(1-VLOOKUP(VLOOKUP($G21,Lookup!$C:$E,3,0),CBSDATA!$B:$I,COLUMNS($H$7:I$7)+2,0)/100)*(VLOOKUP($G21,FiveThirtyEightDATA!$A:$N,COLUMNS($H$7:I$7)+5,0))</f>
        <v>0.31023801737999995</v>
      </c>
      <c r="J21" s="11">
        <f>J$7*(1-VLOOKUP(VLOOKUP($G21,Lookup!$C:$E,3,0),CBSDATA!$B:$I,COLUMNS($H$7:J$7)+2,0)/100)*(VLOOKUP($G21,FiveThirtyEightDATA!$A:$N,COLUMNS($H$7:J$7)+5,0))</f>
        <v>0.33736082820000002</v>
      </c>
      <c r="K21" s="11">
        <f>K$7*(1-VLOOKUP(VLOOKUP($G21,Lookup!$C:$E,3,0),CBSDATA!$B:$I,COLUMNS($H$7:K$7)+2,0)/100)*(VLOOKUP($G21,FiveThirtyEightDATA!$A:$N,COLUMNS($H$7:K$7)+5,0))</f>
        <v>0.2557759248</v>
      </c>
      <c r="L21" s="11">
        <f>L$7*(1-VLOOKUP(VLOOKUP($G21,Lookup!$C:$E,3,0),CBSDATA!$B:$I,COLUMNS($H$7:L$7)+2,0)/100)*(VLOOKUP($G21,FiveThirtyEightDATA!$A:$N,COLUMNS($H$7:L$7)+5,0))</f>
        <v>0.25346399232</v>
      </c>
      <c r="M21" s="11">
        <f>M$7*(1-VLOOKUP(VLOOKUP($G21,Lookup!$C:$E,3,0),CBSDATA!$B:$I,COLUMNS($H$7:M$7)+2,0)/100)*(VLOOKUP($G21,FiveThirtyEightDATA!$A:$N,COLUMNS($H$7:M$7)+5,0))</f>
        <v>0.19916982208</v>
      </c>
      <c r="O21" s="7">
        <f>SUM(H21:$H21)</f>
        <v>0.25340101370999996</v>
      </c>
      <c r="P21" s="7"/>
      <c r="Q21" s="11"/>
      <c r="R21" s="11"/>
      <c r="S21" s="11"/>
      <c r="T21" s="11"/>
    </row>
    <row r="22" spans="4:20" ht="17" thickBot="1" x14ac:dyDescent="0.25">
      <c r="D22" s="5"/>
      <c r="E22" t="s">
        <v>174</v>
      </c>
      <c r="F22">
        <v>10</v>
      </c>
      <c r="G22" t="str">
        <f>VLOOKUP(E22&amp;"_"&amp;F22,Lookup!A:C,3,0)</f>
        <v>Temple</v>
      </c>
      <c r="H22" s="8">
        <f>H$7*(1-VLOOKUP(VLOOKUP($G22,Lookup!$C:$E,3,0),CBSDATA!$B:$I,COLUMNS($H$7:H$7)+2,0)/100)*(VLOOKUP($G22,FiveThirtyEightDATA!$A:$N,COLUMNS($H$7:H$7)+5,0))</f>
        <v>0.18046080370999998</v>
      </c>
      <c r="I22" s="11">
        <f>I$7*(1-VLOOKUP(VLOOKUP($G22,Lookup!$C:$E,3,0),CBSDATA!$B:$I,COLUMNS($H$7:I$7)+2,0)/100)*(VLOOKUP($G22,FiveThirtyEightDATA!$A:$N,COLUMNS($H$7:I$7)+5,0))</f>
        <v>7.66380069E-2</v>
      </c>
      <c r="J22" s="11">
        <f>J$7*(1-VLOOKUP(VLOOKUP($G22,Lookup!$C:$E,3,0),CBSDATA!$B:$I,COLUMNS($H$7:J$7)+2,0)/100)*(VLOOKUP($G22,FiveThirtyEightDATA!$A:$N,COLUMNS($H$7:J$7)+5,0))</f>
        <v>3.7745762039999999E-2</v>
      </c>
      <c r="K22" s="11">
        <f>K$7*(1-VLOOKUP(VLOOKUP($G22,Lookup!$C:$E,3,0),CBSDATA!$B:$I,COLUMNS($H$7:K$7)+2,0)/100)*(VLOOKUP($G22,FiveThirtyEightDATA!$A:$N,COLUMNS($H$7:K$7)+5,0))</f>
        <v>1.3316669999999999E-2</v>
      </c>
      <c r="L22" s="11">
        <f>L$7*(1-VLOOKUP(VLOOKUP($G22,Lookup!$C:$E,3,0),CBSDATA!$B:$I,COLUMNS($H$7:L$7)+2,0)/100)*(VLOOKUP($G22,FiveThirtyEightDATA!$A:$N,COLUMNS($H$7:L$7)+5,0))</f>
        <v>7.15776E-3</v>
      </c>
      <c r="M22" s="11">
        <f>M$7*(1-VLOOKUP(VLOOKUP($G22,Lookup!$C:$E,3,0),CBSDATA!$B:$I,COLUMNS($H$7:M$7)+2,0)/100)*(VLOOKUP($G22,FiveThirtyEightDATA!$A:$N,COLUMNS($H$7:M$7)+5,0))</f>
        <v>3.0108800000000001E-3</v>
      </c>
      <c r="O22" s="11"/>
      <c r="P22" s="11"/>
      <c r="Q22" s="11"/>
      <c r="R22" s="11"/>
      <c r="S22" s="11"/>
      <c r="T22" s="11"/>
    </row>
    <row r="23" spans="4:20" x14ac:dyDescent="0.2">
      <c r="D23" s="5"/>
      <c r="E23" t="s">
        <v>174</v>
      </c>
      <c r="F23">
        <v>2</v>
      </c>
      <c r="G23" t="str">
        <f>VLOOKUP(E23&amp;"_"&amp;F23,Lookup!A:C,3,0)</f>
        <v>Villanova</v>
      </c>
      <c r="H23" s="7">
        <f>H$7*(1-VLOOKUP(VLOOKUP($G23,Lookup!$C:$E,3,0),CBSDATA!$B:$I,COLUMNS($H$7:H$7)+2,0)/100)*(VLOOKUP($G23,FiveThirtyEightDATA!$A:$N,COLUMNS($H$7:H$7)+5,0))</f>
        <v>1.7332914960000015E-2</v>
      </c>
      <c r="I23" s="11">
        <f>I$7*(1-VLOOKUP(VLOOKUP($G23,Lookup!$C:$E,3,0),CBSDATA!$B:$I,COLUMNS($H$7:I$7)+2,0)/100)*(VLOOKUP($G23,FiveThirtyEightDATA!$A:$N,COLUMNS($H$7:I$7)+5,0))</f>
        <v>0.3436215686400001</v>
      </c>
      <c r="J23" s="11">
        <f>J$7*(1-VLOOKUP(VLOOKUP($G23,Lookup!$C:$E,3,0),CBSDATA!$B:$I,COLUMNS($H$7:J$7)+2,0)/100)*(VLOOKUP($G23,FiveThirtyEightDATA!$A:$N,COLUMNS($H$7:J$7)+5,0))</f>
        <v>0.95486249316000005</v>
      </c>
      <c r="K23" s="11">
        <f>K$7*(1-VLOOKUP(VLOOKUP($G23,Lookup!$C:$E,3,0),CBSDATA!$B:$I,COLUMNS($H$7:K$7)+2,0)/100)*(VLOOKUP($G23,FiveThirtyEightDATA!$A:$N,COLUMNS($H$7:K$7)+5,0))</f>
        <v>1.57044486528</v>
      </c>
      <c r="L23" s="11">
        <f>L$7*(1-VLOOKUP(VLOOKUP($G23,Lookup!$C:$E,3,0),CBSDATA!$B:$I,COLUMNS($H$7:L$7)+2,0)/100)*(VLOOKUP($G23,FiveThirtyEightDATA!$A:$N,COLUMNS($H$7:L$7)+5,0))</f>
        <v>1.9949677494400002</v>
      </c>
      <c r="M23" s="11">
        <f>M$7*(1-VLOOKUP(VLOOKUP($G23,Lookup!$C:$E,3,0),CBSDATA!$B:$I,COLUMNS($H$7:M$7)+2,0)/100)*(VLOOKUP($G23,FiveThirtyEightDATA!$A:$N,COLUMNS($H$7:M$7)+5,0))</f>
        <v>2.00798229824</v>
      </c>
      <c r="O23" s="7">
        <f>SUM(H23:$J23)</f>
        <v>1.3158169767600001</v>
      </c>
      <c r="P23" s="11">
        <f>SUM(I23:$J23)</f>
        <v>1.2984840618000002</v>
      </c>
      <c r="Q23" s="11">
        <f>SUM(J23:$J23)</f>
        <v>0.95486249316000005</v>
      </c>
      <c r="R23" s="11"/>
      <c r="S23" s="11"/>
      <c r="T23" s="11"/>
    </row>
    <row r="24" spans="4:20" ht="17" thickBot="1" x14ac:dyDescent="0.25">
      <c r="D24" s="5"/>
      <c r="E24" t="s">
        <v>174</v>
      </c>
      <c r="F24">
        <v>15</v>
      </c>
      <c r="G24" t="str">
        <f>VLOOKUP(E24&amp;"_"&amp;F24,Lookup!A:C,3,0)</f>
        <v>North Carolina-Asheville</v>
      </c>
      <c r="H24" s="8">
        <f>H$7*(1-VLOOKUP(VLOOKUP($G24,Lookup!$C:$E,3,0),CBSDATA!$B:$I,COLUMNS($H$7:H$7)+2,0)/100)*(VLOOKUP($G24,FiveThirtyEightDATA!$A:$N,COLUMNS($H$7:H$7)+5,0))</f>
        <v>3.639319496E-2</v>
      </c>
      <c r="I24" s="8">
        <f>I$7*(1-VLOOKUP(VLOOKUP($G24,Lookup!$C:$E,3,0),CBSDATA!$B:$I,COLUMNS($H$7:I$7)+2,0)/100)*(VLOOKUP($G24,FiveThirtyEightDATA!$A:$N,COLUMNS($H$7:I$7)+5,0))</f>
        <v>1.4150870100000001E-2</v>
      </c>
      <c r="J24" s="8">
        <f>J$7*(1-VLOOKUP(VLOOKUP($G24,Lookup!$C:$E,3,0),CBSDATA!$B:$I,COLUMNS($H$7:J$7)+2,0)/100)*(VLOOKUP($G24,FiveThirtyEightDATA!$A:$N,COLUMNS($H$7:J$7)+5,0))</f>
        <v>4.3338792399999996E-3</v>
      </c>
      <c r="K24" s="8">
        <f>K$7*(1-VLOOKUP(VLOOKUP($G24,Lookup!$C:$E,3,0),CBSDATA!$B:$I,COLUMNS($H$7:K$7)+2,0)/100)*(VLOOKUP($G24,FiveThirtyEightDATA!$A:$N,COLUMNS($H$7:K$7)+5,0))</f>
        <v>9.9692208000000003E-4</v>
      </c>
      <c r="L24" s="11">
        <f>L$7*(1-VLOOKUP(VLOOKUP($G24,Lookup!$C:$E,3,0),CBSDATA!$B:$I,COLUMNS($H$7:L$7)+2,0)/100)*(VLOOKUP($G24,FiveThirtyEightDATA!$A:$N,COLUMNS($H$7:L$7)+5,0))</f>
        <v>3.6143999999999998E-4</v>
      </c>
      <c r="M24" s="11">
        <f>M$7*(1-VLOOKUP(VLOOKUP($G24,Lookup!$C:$E,3,0),CBSDATA!$B:$I,COLUMNS($H$7:M$7)+2,0)/100)*(VLOOKUP($G24,FiveThirtyEightDATA!$A:$N,COLUMNS($H$7:M$7)+5,0))</f>
        <v>1.0272000000000001E-4</v>
      </c>
      <c r="O24" s="8"/>
      <c r="P24" s="8"/>
      <c r="Q24" s="8"/>
      <c r="R24" s="8"/>
      <c r="S24" s="11"/>
      <c r="T24" s="11"/>
    </row>
    <row r="25" spans="4:20" x14ac:dyDescent="0.2">
      <c r="D25" s="5"/>
      <c r="E25" t="s">
        <v>247</v>
      </c>
      <c r="F25">
        <v>1</v>
      </c>
      <c r="G25" t="str">
        <f>VLOOKUP(E25&amp;"_"&amp;F25,Lookup!A:C,3,0)</f>
        <v>Oregon</v>
      </c>
      <c r="H25" s="9">
        <f>H$7*(1-VLOOKUP(VLOOKUP($G25,Lookup!$C:$E,3,0),CBSDATA!$B:$I,COLUMNS($H$7:H$7)+2,0)/100)*(VLOOKUP($G25,FiveThirtyEightDATA!$A:$N,COLUMNS($H$7:H$7)+5,0))</f>
        <v>7.8150287200000074E-3</v>
      </c>
      <c r="I25" s="7">
        <f>I$7*(1-VLOOKUP(VLOOKUP($G25,Lookup!$C:$E,3,0),CBSDATA!$B:$I,COLUMNS($H$7:I$7)+2,0)/100)*(VLOOKUP($G25,FiveThirtyEightDATA!$A:$N,COLUMNS($H$7:I$7)+5,0))</f>
        <v>0.15884723139999998</v>
      </c>
      <c r="J25" s="7">
        <f>J$7*(1-VLOOKUP(VLOOKUP($G25,Lookup!$C:$E,3,0),CBSDATA!$B:$I,COLUMNS($H$7:J$7)+2,0)/100)*(VLOOKUP($G25,FiveThirtyEightDATA!$A:$N,COLUMNS($H$7:J$7)+5,0))</f>
        <v>0.73854884880000005</v>
      </c>
      <c r="K25" s="7">
        <f>K$7*(1-VLOOKUP(VLOOKUP($G25,Lookup!$C:$E,3,0),CBSDATA!$B:$I,COLUMNS($H$7:K$7)+2,0)/100)*(VLOOKUP($G25,FiveThirtyEightDATA!$A:$N,COLUMNS($H$7:K$7)+5,0))</f>
        <v>1.32919543264</v>
      </c>
      <c r="L25" s="11">
        <f>L$7*(1-VLOOKUP(VLOOKUP($G25,Lookup!$C:$E,3,0),CBSDATA!$B:$I,COLUMNS($H$7:L$7)+2,0)/100)*(VLOOKUP($G25,FiveThirtyEightDATA!$A:$N,COLUMNS($H$7:L$7)+5,0))</f>
        <v>1.0554452271999999</v>
      </c>
      <c r="M25" s="11">
        <f>M$7*(1-VLOOKUP(VLOOKUP($G25,Lookup!$C:$E,3,0),CBSDATA!$B:$I,COLUMNS($H$7:M$7)+2,0)/100)*(VLOOKUP($G25,FiveThirtyEightDATA!$A:$N,COLUMNS($H$7:M$7)+5,0))</f>
        <v>0.79193268671999995</v>
      </c>
      <c r="O25" s="7">
        <f>SUM(H25:$H25)</f>
        <v>7.8150287200000074E-3</v>
      </c>
      <c r="P25" s="7"/>
      <c r="Q25" s="7"/>
      <c r="R25" s="7"/>
      <c r="S25" s="11"/>
      <c r="T25" s="11"/>
    </row>
    <row r="26" spans="4:20" ht="17" thickBot="1" x14ac:dyDescent="0.25">
      <c r="D26" s="5"/>
      <c r="E26" t="s">
        <v>247</v>
      </c>
      <c r="F26">
        <v>16</v>
      </c>
      <c r="G26" t="str">
        <f>VLOOKUP(E26&amp;"_"&amp;F26,Lookup!A:C,3,0)</f>
        <v>Holy Cross</v>
      </c>
      <c r="H26" s="10">
        <f>H$7*(1-VLOOKUP(VLOOKUP($G26,Lookup!$C:$E,3,0),CBSDATA!$B:$I,COLUMNS($H$7:H$7)+2,0)/100)*(VLOOKUP($G26,FiveThirtyEightDATA!$A:$N,COLUMNS($H$7:H$7)+5,0))</f>
        <v>9.8916816599999985E-3</v>
      </c>
      <c r="I26" s="11">
        <f>I$7*(1-VLOOKUP(VLOOKUP($G26,Lookup!$C:$E,3,0),CBSDATA!$B:$I,COLUMNS($H$7:I$7)+2,0)/100)*(VLOOKUP($G26,FiveThirtyEightDATA!$A:$N,COLUMNS($H$7:I$7)+5,0))</f>
        <v>1.6513311000000001E-3</v>
      </c>
      <c r="J26" s="11">
        <f>J$7*(1-VLOOKUP(VLOOKUP($G26,Lookup!$C:$E,3,0),CBSDATA!$B:$I,COLUMNS($H$7:J$7)+2,0)/100)*(VLOOKUP($G26,FiveThirtyEightDATA!$A:$N,COLUMNS($H$7:J$7)+5,0))</f>
        <v>2.4271359999999999E-4</v>
      </c>
      <c r="K26" s="11">
        <f>K$7*(1-VLOOKUP(VLOOKUP($G26,Lookup!$C:$E,3,0),CBSDATA!$B:$I,COLUMNS($H$7:K$7)+2,0)/100)*(VLOOKUP($G26,FiveThirtyEightDATA!$A:$N,COLUMNS($H$7:K$7)+5,0))</f>
        <v>2.941056E-5</v>
      </c>
      <c r="L26" s="11">
        <f>L$7*(1-VLOOKUP(VLOOKUP($G26,Lookup!$C:$E,3,0),CBSDATA!$B:$I,COLUMNS($H$7:L$7)+2,0)/100)*(VLOOKUP($G26,FiveThirtyEightDATA!$A:$N,COLUMNS($H$7:L$7)+5,0))</f>
        <v>2.7199999999999998E-6</v>
      </c>
      <c r="M26" s="11">
        <f>M$7*(1-VLOOKUP(VLOOKUP($G26,Lookup!$C:$E,3,0),CBSDATA!$B:$I,COLUMNS($H$7:M$7)+2,0)/100)*(VLOOKUP($G26,FiveThirtyEightDATA!$A:$N,COLUMNS($H$7:M$7)+5,0))</f>
        <v>3.2000000000000001E-7</v>
      </c>
      <c r="O26" s="11"/>
      <c r="P26" s="11"/>
      <c r="Q26" s="11"/>
      <c r="R26" s="11"/>
      <c r="S26" s="11"/>
      <c r="T26" s="11"/>
    </row>
    <row r="27" spans="4:20" x14ac:dyDescent="0.2">
      <c r="D27" s="5"/>
      <c r="E27" t="s">
        <v>247</v>
      </c>
      <c r="F27">
        <v>8</v>
      </c>
      <c r="G27" t="str">
        <f>VLOOKUP(E27&amp;"_"&amp;F27,Lookup!A:C,3,0)</f>
        <v>Saint Joseph's</v>
      </c>
      <c r="H27" s="7">
        <f>H$7*(1-VLOOKUP(VLOOKUP($G27,Lookup!$C:$E,3,0),CBSDATA!$B:$I,COLUMNS($H$7:H$7)+2,0)/100)*(VLOOKUP($G27,FiveThirtyEightDATA!$A:$N,COLUMNS($H$7:H$7)+5,0))</f>
        <v>0.1849515377</v>
      </c>
      <c r="I27" s="11">
        <f>I$7*(1-VLOOKUP(VLOOKUP($G27,Lookup!$C:$E,3,0),CBSDATA!$B:$I,COLUMNS($H$7:I$7)+2,0)/100)*(VLOOKUP($G27,FiveThirtyEightDATA!$A:$N,COLUMNS($H$7:I$7)+5,0))</f>
        <v>0.17619848190000001</v>
      </c>
      <c r="J27" s="11">
        <f>J$7*(1-VLOOKUP(VLOOKUP($G27,Lookup!$C:$E,3,0),CBSDATA!$B:$I,COLUMNS($H$7:J$7)+2,0)/100)*(VLOOKUP($G27,FiveThirtyEightDATA!$A:$N,COLUMNS($H$7:J$7)+5,0))</f>
        <v>0.14017413664</v>
      </c>
      <c r="K27" s="11">
        <f>K$7*(1-VLOOKUP(VLOOKUP($G27,Lookup!$C:$E,3,0),CBSDATA!$B:$I,COLUMNS($H$7:K$7)+2,0)/100)*(VLOOKUP($G27,FiveThirtyEightDATA!$A:$N,COLUMNS($H$7:K$7)+5,0))</f>
        <v>8.9300056000000003E-2</v>
      </c>
      <c r="L27" s="11">
        <f>L$7*(1-VLOOKUP(VLOOKUP($G27,Lookup!$C:$E,3,0),CBSDATA!$B:$I,COLUMNS($H$7:L$7)+2,0)/100)*(VLOOKUP($G27,FiveThirtyEightDATA!$A:$N,COLUMNS($H$7:L$7)+5,0))</f>
        <v>4.2121356480000004E-2</v>
      </c>
      <c r="M27" s="11">
        <f>M$7*(1-VLOOKUP(VLOOKUP($G27,Lookup!$C:$E,3,0),CBSDATA!$B:$I,COLUMNS($H$7:M$7)+2,0)/100)*(VLOOKUP($G27,FiveThirtyEightDATA!$A:$N,COLUMNS($H$7:M$7)+5,0))</f>
        <v>2.2783913279999998E-2</v>
      </c>
      <c r="O27" s="7"/>
      <c r="P27" s="11"/>
      <c r="Q27" s="11"/>
      <c r="R27" s="11"/>
      <c r="S27" s="11"/>
      <c r="T27" s="11"/>
    </row>
    <row r="28" spans="4:20" ht="17" thickBot="1" x14ac:dyDescent="0.25">
      <c r="D28" s="5"/>
      <c r="E28" t="s">
        <v>247</v>
      </c>
      <c r="F28">
        <v>9</v>
      </c>
      <c r="G28" t="str">
        <f>VLOOKUP(E28&amp;"_"&amp;F28,Lookup!A:C,3,0)</f>
        <v>Cincinnati</v>
      </c>
      <c r="H28" s="11">
        <f>H$7*(1-VLOOKUP(VLOOKUP($G28,Lookup!$C:$E,3,0),CBSDATA!$B:$I,COLUMNS($H$7:H$7)+2,0)/100)*(VLOOKUP($G28,FiveThirtyEightDATA!$A:$N,COLUMNS($H$7:H$7)+5,0))</f>
        <v>0.32143762770000001</v>
      </c>
      <c r="I28" s="8">
        <f>I$7*(1-VLOOKUP(VLOOKUP($G28,Lookup!$C:$E,3,0),CBSDATA!$B:$I,COLUMNS($H$7:I$7)+2,0)/100)*(VLOOKUP($G28,FiveThirtyEightDATA!$A:$N,COLUMNS($H$7:I$7)+5,0))</f>
        <v>0.34583396406</v>
      </c>
      <c r="J28" s="11">
        <f>J$7*(1-VLOOKUP(VLOOKUP($G28,Lookup!$C:$E,3,0),CBSDATA!$B:$I,COLUMNS($H$7:J$7)+2,0)/100)*(VLOOKUP($G28,FiveThirtyEightDATA!$A:$N,COLUMNS($H$7:J$7)+5,0))</f>
        <v>0.33105474552000003</v>
      </c>
      <c r="K28" s="11">
        <f>K$7*(1-VLOOKUP(VLOOKUP($G28,Lookup!$C:$E,3,0),CBSDATA!$B:$I,COLUMNS($H$7:K$7)+2,0)/100)*(VLOOKUP($G28,FiveThirtyEightDATA!$A:$N,COLUMNS($H$7:K$7)+5,0))</f>
        <v>0.25409410175999997</v>
      </c>
      <c r="L28" s="11">
        <f>L$7*(1-VLOOKUP(VLOOKUP($G28,Lookup!$C:$E,3,0),CBSDATA!$B:$I,COLUMNS($H$7:L$7)+2,0)/100)*(VLOOKUP($G28,FiveThirtyEightDATA!$A:$N,COLUMNS($H$7:L$7)+5,0))</f>
        <v>0.14881391712</v>
      </c>
      <c r="M28" s="11">
        <f>M$7*(1-VLOOKUP(VLOOKUP($G28,Lookup!$C:$E,3,0),CBSDATA!$B:$I,COLUMNS($H$7:M$7)+2,0)/100)*(VLOOKUP($G28,FiveThirtyEightDATA!$A:$N,COLUMNS($H$7:M$7)+5,0))</f>
        <v>9.7667354880000001E-2</v>
      </c>
      <c r="O28" s="11">
        <f>SUM(H28:$I28)</f>
        <v>0.66727159176000006</v>
      </c>
      <c r="P28" s="8">
        <f>SUM(I28:$I28)</f>
        <v>0.34583396406</v>
      </c>
      <c r="Q28" s="11"/>
      <c r="R28" s="11"/>
      <c r="S28" s="11"/>
      <c r="T28" s="11"/>
    </row>
    <row r="29" spans="4:20" x14ac:dyDescent="0.2">
      <c r="D29" s="5"/>
      <c r="E29" t="s">
        <v>247</v>
      </c>
      <c r="F29">
        <v>5</v>
      </c>
      <c r="G29" t="str">
        <f>VLOOKUP(E29&amp;"_"&amp;F29,Lookup!A:C,3,0)</f>
        <v>Baylor</v>
      </c>
      <c r="H29" s="7">
        <f>H$7*(1-VLOOKUP(VLOOKUP($G29,Lookup!$C:$E,3,0),CBSDATA!$B:$I,COLUMNS($H$7:H$7)+2,0)/100)*(VLOOKUP($G29,FiveThirtyEightDATA!$A:$N,COLUMNS($H$7:H$7)+5,0))</f>
        <v>8.5784893600000009E-2</v>
      </c>
      <c r="I29" s="7">
        <f>I$7*(1-VLOOKUP(VLOOKUP($G29,Lookup!$C:$E,3,0),CBSDATA!$B:$I,COLUMNS($H$7:I$7)+2,0)/100)*(VLOOKUP($G29,FiveThirtyEightDATA!$A:$N,COLUMNS($H$7:I$7)+5,0))</f>
        <v>0.33297632579999997</v>
      </c>
      <c r="J29" s="11">
        <f>J$7*(1-VLOOKUP(VLOOKUP($G29,Lookup!$C:$E,3,0),CBSDATA!$B:$I,COLUMNS($H$7:J$7)+2,0)/100)*(VLOOKUP($G29,FiveThirtyEightDATA!$A:$N,COLUMNS($H$7:J$7)+5,0))</f>
        <v>0.45691150176000001</v>
      </c>
      <c r="K29" s="11">
        <f>K$7*(1-VLOOKUP(VLOOKUP($G29,Lookup!$C:$E,3,0),CBSDATA!$B:$I,COLUMNS($H$7:K$7)+2,0)/100)*(VLOOKUP($G29,FiveThirtyEightDATA!$A:$N,COLUMNS($H$7:K$7)+5,0))</f>
        <v>0.46939463999999997</v>
      </c>
      <c r="L29" s="11">
        <f>L$7*(1-VLOOKUP(VLOOKUP($G29,Lookup!$C:$E,3,0),CBSDATA!$B:$I,COLUMNS($H$7:L$7)+2,0)/100)*(VLOOKUP($G29,FiveThirtyEightDATA!$A:$N,COLUMNS($H$7:L$7)+5,0))</f>
        <v>0.37901494784</v>
      </c>
      <c r="M29" s="11">
        <f>M$7*(1-VLOOKUP(VLOOKUP($G29,Lookup!$C:$E,3,0),CBSDATA!$B:$I,COLUMNS($H$7:M$7)+2,0)/100)*(VLOOKUP($G29,FiveThirtyEightDATA!$A:$N,COLUMNS($H$7:M$7)+5,0))</f>
        <v>0.32598416512</v>
      </c>
      <c r="O29" s="7"/>
      <c r="P29" s="7"/>
      <c r="Q29" s="11"/>
      <c r="R29" s="11"/>
      <c r="S29" s="11"/>
      <c r="T29" s="11"/>
    </row>
    <row r="30" spans="4:20" ht="17" thickBot="1" x14ac:dyDescent="0.25">
      <c r="D30" s="5"/>
      <c r="E30" t="s">
        <v>247</v>
      </c>
      <c r="F30">
        <v>12</v>
      </c>
      <c r="G30" t="str">
        <f>VLOOKUP(E30&amp;"_"&amp;F30,Lookup!A:C,3,0)</f>
        <v>Yale</v>
      </c>
      <c r="H30" s="8">
        <f>H$7*(1-VLOOKUP(VLOOKUP($G30,Lookup!$C:$E,3,0),CBSDATA!$B:$I,COLUMNS($H$7:H$7)+2,0)/100)*(VLOOKUP($G30,FiveThirtyEightDATA!$A:$N,COLUMNS($H$7:H$7)+5,0))</f>
        <v>0.33303565360000004</v>
      </c>
      <c r="I30" s="11">
        <f>I$7*(1-VLOOKUP(VLOOKUP($G30,Lookup!$C:$E,3,0),CBSDATA!$B:$I,COLUMNS($H$7:I$7)+2,0)/100)*(VLOOKUP($G30,FiveThirtyEightDATA!$A:$N,COLUMNS($H$7:I$7)+5,0))</f>
        <v>0.2702470246</v>
      </c>
      <c r="J30" s="11">
        <f>J$7*(1-VLOOKUP(VLOOKUP($G30,Lookup!$C:$E,3,0),CBSDATA!$B:$I,COLUMNS($H$7:J$7)+2,0)/100)*(VLOOKUP($G30,FiveThirtyEightDATA!$A:$N,COLUMNS($H$7:J$7)+5,0))</f>
        <v>0.14743931423999998</v>
      </c>
      <c r="K30" s="11">
        <f>K$7*(1-VLOOKUP(VLOOKUP($G30,Lookup!$C:$E,3,0),CBSDATA!$B:$I,COLUMNS($H$7:K$7)+2,0)/100)*(VLOOKUP($G30,FiveThirtyEightDATA!$A:$N,COLUMNS($H$7:K$7)+5,0))</f>
        <v>7.8351490080000002E-2</v>
      </c>
      <c r="L30" s="11">
        <f>L$7*(1-VLOOKUP(VLOOKUP($G30,Lookup!$C:$E,3,0),CBSDATA!$B:$I,COLUMNS($H$7:L$7)+2,0)/100)*(VLOOKUP($G30,FiveThirtyEightDATA!$A:$N,COLUMNS($H$7:L$7)+5,0))</f>
        <v>3.092336E-2</v>
      </c>
      <c r="M30" s="11">
        <f>M$7*(1-VLOOKUP(VLOOKUP($G30,Lookup!$C:$E,3,0),CBSDATA!$B:$I,COLUMNS($H$7:M$7)+2,0)/100)*(VLOOKUP($G30,FiveThirtyEightDATA!$A:$N,COLUMNS($H$7:M$7)+5,0))</f>
        <v>1.4283519999999999E-2</v>
      </c>
      <c r="O30" s="8">
        <f>SUM(H30:$H30)</f>
        <v>0.33303565360000004</v>
      </c>
      <c r="P30" s="11"/>
      <c r="Q30" s="11"/>
      <c r="R30" s="11"/>
      <c r="S30" s="11"/>
      <c r="T30" s="11"/>
    </row>
    <row r="31" spans="4:20" x14ac:dyDescent="0.2">
      <c r="D31" s="5"/>
      <c r="E31" t="s">
        <v>247</v>
      </c>
      <c r="F31">
        <v>4</v>
      </c>
      <c r="G31" t="str">
        <f>VLOOKUP(E31&amp;"_"&amp;F31,Lookup!A:C,3,0)</f>
        <v>Duke</v>
      </c>
      <c r="H31" s="7">
        <f>H$7*(1-VLOOKUP(VLOOKUP($G31,Lookup!$C:$E,3,0),CBSDATA!$B:$I,COLUMNS($H$7:H$7)+2,0)/100)*(VLOOKUP($G31,FiveThirtyEightDATA!$A:$N,COLUMNS($H$7:H$7)+5,0))</f>
        <v>5.1604728759999947E-2</v>
      </c>
      <c r="I31" s="11">
        <f>I$7*(1-VLOOKUP(VLOOKUP($G31,Lookup!$C:$E,3,0),CBSDATA!$B:$I,COLUMNS($H$7:I$7)+2,0)/100)*(VLOOKUP($G31,FiveThirtyEightDATA!$A:$N,COLUMNS($H$7:I$7)+5,0))</f>
        <v>0.46262452356</v>
      </c>
      <c r="J31" s="11">
        <f>J$7*(1-VLOOKUP(VLOOKUP($G31,Lookup!$C:$E,3,0),CBSDATA!$B:$I,COLUMNS($H$7:J$7)+2,0)/100)*(VLOOKUP($G31,FiveThirtyEightDATA!$A:$N,COLUMNS($H$7:J$7)+5,0))</f>
        <v>0.78432756012000004</v>
      </c>
      <c r="K31" s="11">
        <f>K$7*(1-VLOOKUP(VLOOKUP($G31,Lookup!$C:$E,3,0),CBSDATA!$B:$I,COLUMNS($H$7:K$7)+2,0)/100)*(VLOOKUP($G31,FiveThirtyEightDATA!$A:$N,COLUMNS($H$7:K$7)+5,0))</f>
        <v>0.86029241087999997</v>
      </c>
      <c r="L31" s="11">
        <f>L$7*(1-VLOOKUP(VLOOKUP($G31,Lookup!$C:$E,3,0),CBSDATA!$B:$I,COLUMNS($H$7:L$7)+2,0)/100)*(VLOOKUP($G31,FiveThirtyEightDATA!$A:$N,COLUMNS($H$7:L$7)+5,0))</f>
        <v>0.66975349711999999</v>
      </c>
      <c r="M31" s="11">
        <f>M$7*(1-VLOOKUP(VLOOKUP($G31,Lookup!$C:$E,3,0),CBSDATA!$B:$I,COLUMNS($H$7:M$7)+2,0)/100)*(VLOOKUP($G31,FiveThirtyEightDATA!$A:$N,COLUMNS($H$7:M$7)+5,0))</f>
        <v>0.54057748224000002</v>
      </c>
      <c r="O31" s="7">
        <f>SUM(H31:$J31)</f>
        <v>1.29855681244</v>
      </c>
      <c r="P31" s="11">
        <f>SUM(I31:$J31)</f>
        <v>1.2469520836800001</v>
      </c>
      <c r="Q31" s="11">
        <f>SUM(J31:$J31)</f>
        <v>0.78432756012000004</v>
      </c>
      <c r="R31" s="11"/>
      <c r="S31" s="11"/>
      <c r="T31" s="11"/>
    </row>
    <row r="32" spans="4:20" ht="17" thickBot="1" x14ac:dyDescent="0.25">
      <c r="D32" s="5"/>
      <c r="E32" t="s">
        <v>247</v>
      </c>
      <c r="F32">
        <v>13</v>
      </c>
      <c r="G32" t="str">
        <f>VLOOKUP(E32&amp;"_"&amp;F32,Lookup!A:C,3,0)</f>
        <v>North Carolina-Wilmington</v>
      </c>
      <c r="H32" s="8">
        <f>H$7*(1-VLOOKUP(VLOOKUP($G32,Lookup!$C:$E,3,0),CBSDATA!$B:$I,COLUMNS($H$7:H$7)+2,0)/100)*(VLOOKUP($G32,FiveThirtyEightDATA!$A:$N,COLUMNS($H$7:H$7)+5,0))</f>
        <v>0.14462556875999999</v>
      </c>
      <c r="I32" s="8">
        <f>I$7*(1-VLOOKUP(VLOOKUP($G32,Lookup!$C:$E,3,0),CBSDATA!$B:$I,COLUMNS($H$7:I$7)+2,0)/100)*(VLOOKUP($G32,FiveThirtyEightDATA!$A:$N,COLUMNS($H$7:I$7)+5,0))</f>
        <v>9.2962874759999994E-2</v>
      </c>
      <c r="J32" s="8">
        <f>J$7*(1-VLOOKUP(VLOOKUP($G32,Lookup!$C:$E,3,0),CBSDATA!$B:$I,COLUMNS($H$7:J$7)+2,0)/100)*(VLOOKUP($G32,FiveThirtyEightDATA!$A:$N,COLUMNS($H$7:J$7)+5,0))</f>
        <v>4.0298381280000004E-2</v>
      </c>
      <c r="K32" s="11">
        <f>K$7*(1-VLOOKUP(VLOOKUP($G32,Lookup!$C:$E,3,0),CBSDATA!$B:$I,COLUMNS($H$7:K$7)+2,0)/100)*(VLOOKUP($G32,FiveThirtyEightDATA!$A:$N,COLUMNS($H$7:K$7)+5,0))</f>
        <v>1.752664E-2</v>
      </c>
      <c r="L32" s="11">
        <f>L$7*(1-VLOOKUP(VLOOKUP($G32,Lookup!$C:$E,3,0),CBSDATA!$B:$I,COLUMNS($H$7:L$7)+2,0)/100)*(VLOOKUP($G32,FiveThirtyEightDATA!$A:$N,COLUMNS($H$7:L$7)+5,0))</f>
        <v>5.9056000000000004E-3</v>
      </c>
      <c r="M32" s="11">
        <f>M$7*(1-VLOOKUP(VLOOKUP($G32,Lookup!$C:$E,3,0),CBSDATA!$B:$I,COLUMNS($H$7:M$7)+2,0)/100)*(VLOOKUP($G32,FiveThirtyEightDATA!$A:$N,COLUMNS($H$7:M$7)+5,0))</f>
        <v>2.3638399999999999E-3</v>
      </c>
      <c r="O32" s="8"/>
      <c r="P32" s="8"/>
      <c r="Q32" s="8"/>
      <c r="R32" s="11"/>
      <c r="S32" s="11"/>
      <c r="T32" s="11"/>
    </row>
    <row r="33" spans="4:20" x14ac:dyDescent="0.2">
      <c r="D33" s="5"/>
      <c r="E33" t="s">
        <v>247</v>
      </c>
      <c r="F33">
        <v>6</v>
      </c>
      <c r="G33" t="str">
        <f>VLOOKUP(E33&amp;"_"&amp;F33,Lookup!A:C,3,0)</f>
        <v>Texas</v>
      </c>
      <c r="H33" s="7">
        <f>H$7*(1-VLOOKUP(VLOOKUP($G33,Lookup!$C:$E,3,0),CBSDATA!$B:$I,COLUMNS($H$7:H$7)+2,0)/100)*(VLOOKUP($G33,FiveThirtyEightDATA!$A:$N,COLUMNS($H$7:H$7)+5,0))</f>
        <v>0.18972958235999993</v>
      </c>
      <c r="I33" s="7">
        <f>I$7*(1-VLOOKUP(VLOOKUP($G33,Lookup!$C:$E,3,0),CBSDATA!$B:$I,COLUMNS($H$7:I$7)+2,0)/100)*(VLOOKUP($G33,FiveThirtyEightDATA!$A:$N,COLUMNS($H$7:I$7)+5,0))</f>
        <v>0.50718036700000002</v>
      </c>
      <c r="J33" s="7">
        <f>J$7*(1-VLOOKUP(VLOOKUP($G33,Lookup!$C:$E,3,0),CBSDATA!$B:$I,COLUMNS($H$7:J$7)+2,0)/100)*(VLOOKUP($G33,FiveThirtyEightDATA!$A:$N,COLUMNS($H$7:J$7)+5,0))</f>
        <v>0.47842705167999994</v>
      </c>
      <c r="K33" s="11">
        <f>K$7*(1-VLOOKUP(VLOOKUP($G33,Lookup!$C:$E,3,0),CBSDATA!$B:$I,COLUMNS($H$7:K$7)+2,0)/100)*(VLOOKUP($G33,FiveThirtyEightDATA!$A:$N,COLUMNS($H$7:K$7)+5,0))</f>
        <v>0.46300703040000002</v>
      </c>
      <c r="L33" s="11">
        <f>L$7*(1-VLOOKUP(VLOOKUP($G33,Lookup!$C:$E,3,0),CBSDATA!$B:$I,COLUMNS($H$7:L$7)+2,0)/100)*(VLOOKUP($G33,FiveThirtyEightDATA!$A:$N,COLUMNS($H$7:L$7)+5,0))</f>
        <v>0.34046177679999995</v>
      </c>
      <c r="M33" s="11">
        <f>M$7*(1-VLOOKUP(VLOOKUP($G33,Lookup!$C:$E,3,0),CBSDATA!$B:$I,COLUMNS($H$7:M$7)+2,0)/100)*(VLOOKUP($G33,FiveThirtyEightDATA!$A:$N,COLUMNS($H$7:M$7)+5,0))</f>
        <v>0.27173575936</v>
      </c>
      <c r="O33" s="7">
        <f>SUM(H33:$H33)</f>
        <v>0.18972958235999993</v>
      </c>
      <c r="P33" s="7"/>
      <c r="Q33" s="7"/>
      <c r="R33" s="11"/>
      <c r="S33" s="11"/>
      <c r="T33" s="11"/>
    </row>
    <row r="34" spans="4:20" ht="17" thickBot="1" x14ac:dyDescent="0.25">
      <c r="D34" s="5"/>
      <c r="E34" t="s">
        <v>247</v>
      </c>
      <c r="F34">
        <v>11</v>
      </c>
      <c r="G34" t="str">
        <f>VLOOKUP(E34&amp;"_"&amp;F34,Lookup!A:C,3,0)</f>
        <v>Northern Iowa</v>
      </c>
      <c r="H34" s="8">
        <f>H$7*(1-VLOOKUP(VLOOKUP($G34,Lookup!$C:$E,3,0),CBSDATA!$B:$I,COLUMNS($H$7:H$7)+2,0)/100)*(VLOOKUP($G34,FiveThirtyEightDATA!$A:$N,COLUMNS($H$7:H$7)+5,0))</f>
        <v>0.21862042235999998</v>
      </c>
      <c r="I34" s="11">
        <f>I$7*(1-VLOOKUP(VLOOKUP($G34,Lookup!$C:$E,3,0),CBSDATA!$B:$I,COLUMNS($H$7:I$7)+2,0)/100)*(VLOOKUP($G34,FiveThirtyEightDATA!$A:$N,COLUMNS($H$7:I$7)+5,0))</f>
        <v>0.17795731580000002</v>
      </c>
      <c r="J34" s="11">
        <f>J$7*(1-VLOOKUP(VLOOKUP($G34,Lookup!$C:$E,3,0),CBSDATA!$B:$I,COLUMNS($H$7:J$7)+2,0)/100)*(VLOOKUP($G34,FiveThirtyEightDATA!$A:$N,COLUMNS($H$7:J$7)+5,0))</f>
        <v>9.9114025920000001E-2</v>
      </c>
      <c r="K34" s="11">
        <f>K$7*(1-VLOOKUP(VLOOKUP($G34,Lookup!$C:$E,3,0),CBSDATA!$B:$I,COLUMNS($H$7:K$7)+2,0)/100)*(VLOOKUP($G34,FiveThirtyEightDATA!$A:$N,COLUMNS($H$7:K$7)+5,0))</f>
        <v>6.7200192800000003E-2</v>
      </c>
      <c r="L34" s="11">
        <f>L$7*(1-VLOOKUP(VLOOKUP($G34,Lookup!$C:$E,3,0),CBSDATA!$B:$I,COLUMNS($H$7:L$7)+2,0)/100)*(VLOOKUP($G34,FiveThirtyEightDATA!$A:$N,COLUMNS($H$7:L$7)+5,0))</f>
        <v>2.9727842399999999E-2</v>
      </c>
      <c r="M34" s="11">
        <f>M$7*(1-VLOOKUP(VLOOKUP($G34,Lookup!$C:$E,3,0),CBSDATA!$B:$I,COLUMNS($H$7:M$7)+2,0)/100)*(VLOOKUP($G34,FiveThirtyEightDATA!$A:$N,COLUMNS($H$7:M$7)+5,0))</f>
        <v>1.522304E-2</v>
      </c>
      <c r="O34" s="8"/>
      <c r="P34" s="11"/>
      <c r="Q34" s="11"/>
      <c r="R34" s="11"/>
      <c r="S34" s="11"/>
      <c r="T34" s="11"/>
    </row>
    <row r="35" spans="4:20" x14ac:dyDescent="0.2">
      <c r="D35" s="5"/>
      <c r="E35" t="s">
        <v>247</v>
      </c>
      <c r="F35">
        <v>3</v>
      </c>
      <c r="G35" t="str">
        <f>VLOOKUP(E35&amp;"_"&amp;F35,Lookup!A:C,3,0)</f>
        <v>Texas A&amp;M</v>
      </c>
      <c r="H35" s="7">
        <f>H$7*(1-VLOOKUP(VLOOKUP($G35,Lookup!$C:$E,3,0),CBSDATA!$B:$I,COLUMNS($H$7:H$7)+2,0)/100)*(VLOOKUP($G35,FiveThirtyEightDATA!$A:$N,COLUMNS($H$7:H$7)+5,0))</f>
        <v>4.852733215000004E-2</v>
      </c>
      <c r="I35" s="11">
        <f>I$7*(1-VLOOKUP(VLOOKUP($G35,Lookup!$C:$E,3,0),CBSDATA!$B:$I,COLUMNS($H$7:I$7)+2,0)/100)*(VLOOKUP($G35,FiveThirtyEightDATA!$A:$N,COLUMNS($H$7:I$7)+5,0))</f>
        <v>0.33409107520000009</v>
      </c>
      <c r="J35" s="11">
        <f>J$7*(1-VLOOKUP(VLOOKUP($G35,Lookup!$C:$E,3,0),CBSDATA!$B:$I,COLUMNS($H$7:J$7)+2,0)/100)*(VLOOKUP($G35,FiveThirtyEightDATA!$A:$N,COLUMNS($H$7:J$7)+5,0))</f>
        <v>0.74434403120000003</v>
      </c>
      <c r="K35" s="11">
        <f>K$7*(1-VLOOKUP(VLOOKUP($G35,Lookup!$C:$E,3,0),CBSDATA!$B:$I,COLUMNS($H$7:K$7)+2,0)/100)*(VLOOKUP($G35,FiveThirtyEightDATA!$A:$N,COLUMNS($H$7:K$7)+5,0))</f>
        <v>0.87392349440000006</v>
      </c>
      <c r="L35" s="11">
        <f>L$7*(1-VLOOKUP(VLOOKUP($G35,Lookup!$C:$E,3,0),CBSDATA!$B:$I,COLUMNS($H$7:L$7)+2,0)/100)*(VLOOKUP($G35,FiveThirtyEightDATA!$A:$N,COLUMNS($H$7:L$7)+5,0))</f>
        <v>0.81095590624000002</v>
      </c>
      <c r="M35" s="11">
        <f>M$7*(1-VLOOKUP(VLOOKUP($G35,Lookup!$C:$E,3,0),CBSDATA!$B:$I,COLUMNS($H$7:M$7)+2,0)/100)*(VLOOKUP($G35,FiveThirtyEightDATA!$A:$N,COLUMNS($H$7:M$7)+5,0))</f>
        <v>0.75407332352000001</v>
      </c>
      <c r="O35" s="7">
        <f>SUM(H35:$K35)</f>
        <v>2.0008859329500002</v>
      </c>
      <c r="P35" s="11">
        <f>SUM(I35:$K35)</f>
        <v>1.9523586008000002</v>
      </c>
      <c r="Q35" s="11"/>
      <c r="R35" s="11"/>
      <c r="S35" s="11"/>
      <c r="T35" s="11"/>
    </row>
    <row r="36" spans="4:20" ht="17" thickBot="1" x14ac:dyDescent="0.25">
      <c r="D36" s="5"/>
      <c r="E36" t="s">
        <v>247</v>
      </c>
      <c r="F36">
        <v>14</v>
      </c>
      <c r="G36" t="str">
        <f>VLOOKUP(E36&amp;"_"&amp;F36,Lookup!A:C,3,0)</f>
        <v>Green Bay</v>
      </c>
      <c r="H36" s="8">
        <f>H$7*(1-VLOOKUP(VLOOKUP($G36,Lookup!$C:$E,3,0),CBSDATA!$B:$I,COLUMNS($H$7:H$7)+2,0)/100)*(VLOOKUP($G36,FiveThirtyEightDATA!$A:$N,COLUMNS($H$7:H$7)+5,0))</f>
        <v>0.11121220214999999</v>
      </c>
      <c r="I36" s="8">
        <f>I$7*(1-VLOOKUP(VLOOKUP($G36,Lookup!$C:$E,3,0),CBSDATA!$B:$I,COLUMNS($H$7:I$7)+2,0)/100)*(VLOOKUP($G36,FiveThirtyEightDATA!$A:$N,COLUMNS($H$7:I$7)+5,0))</f>
        <v>5.5473582639999998E-2</v>
      </c>
      <c r="J36" s="11">
        <f>J$7*(1-VLOOKUP(VLOOKUP($G36,Lookup!$C:$E,3,0),CBSDATA!$B:$I,COLUMNS($H$7:J$7)+2,0)/100)*(VLOOKUP($G36,FiveThirtyEightDATA!$A:$N,COLUMNS($H$7:J$7)+5,0))</f>
        <v>1.8208629760000001E-2</v>
      </c>
      <c r="K36" s="11">
        <f>K$7*(1-VLOOKUP(VLOOKUP($G36,Lookup!$C:$E,3,0),CBSDATA!$B:$I,COLUMNS($H$7:K$7)+2,0)/100)*(VLOOKUP($G36,FiveThirtyEightDATA!$A:$N,COLUMNS($H$7:K$7)+5,0))</f>
        <v>7.9912007999999989E-3</v>
      </c>
      <c r="L36" s="11">
        <f>L$7*(1-VLOOKUP(VLOOKUP($G36,Lookup!$C:$E,3,0),CBSDATA!$B:$I,COLUMNS($H$7:L$7)+2,0)/100)*(VLOOKUP($G36,FiveThirtyEightDATA!$A:$N,COLUMNS($H$7:L$7)+5,0))</f>
        <v>2.26064E-3</v>
      </c>
      <c r="M36" s="11">
        <f>M$7*(1-VLOOKUP(VLOOKUP($G36,Lookup!$C:$E,3,0),CBSDATA!$B:$I,COLUMNS($H$7:M$7)+2,0)/100)*(VLOOKUP($G36,FiveThirtyEightDATA!$A:$N,COLUMNS($H$7:M$7)+5,0))</f>
        <v>7.6959999999999995E-4</v>
      </c>
      <c r="O36" s="8"/>
      <c r="P36" s="8"/>
      <c r="Q36" s="11"/>
      <c r="R36" s="11"/>
      <c r="S36" s="11"/>
      <c r="T36" s="11"/>
    </row>
    <row r="37" spans="4:20" x14ac:dyDescent="0.2">
      <c r="D37" s="5"/>
      <c r="E37" t="s">
        <v>247</v>
      </c>
      <c r="F37">
        <v>7</v>
      </c>
      <c r="G37" t="str">
        <f>VLOOKUP(E37&amp;"_"&amp;F37,Lookup!A:C,3,0)</f>
        <v>Oregon State</v>
      </c>
      <c r="H37" s="7">
        <f>H$7*(1-VLOOKUP(VLOOKUP($G37,Lookup!$C:$E,3,0),CBSDATA!$B:$I,COLUMNS($H$7:H$7)+2,0)/100)*(VLOOKUP($G37,FiveThirtyEightDATA!$A:$N,COLUMNS($H$7:H$7)+5,0))</f>
        <v>0.14659075392000001</v>
      </c>
      <c r="I37" s="7">
        <f>I$7*(1-VLOOKUP(VLOOKUP($G37,Lookup!$C:$E,3,0),CBSDATA!$B:$I,COLUMNS($H$7:I$7)+2,0)/100)*(VLOOKUP($G37,FiveThirtyEightDATA!$A:$N,COLUMNS($H$7:I$7)+5,0))</f>
        <v>5.1027978179999996E-2</v>
      </c>
      <c r="J37" s="11">
        <f>J$7*(1-VLOOKUP(VLOOKUP($G37,Lookup!$C:$E,3,0),CBSDATA!$B:$I,COLUMNS($H$7:J$7)+2,0)/100)*(VLOOKUP($G37,FiveThirtyEightDATA!$A:$N,COLUMNS($H$7:J$7)+5,0))</f>
        <v>3.2029442880000002E-2</v>
      </c>
      <c r="K37" s="11">
        <f>K$7*(1-VLOOKUP(VLOOKUP($G37,Lookup!$C:$E,3,0),CBSDATA!$B:$I,COLUMNS($H$7:K$7)+2,0)/100)*(VLOOKUP($G37,FiveThirtyEightDATA!$A:$N,COLUMNS($H$7:K$7)+5,0))</f>
        <v>1.8686332319999999E-2</v>
      </c>
      <c r="L37" s="11">
        <f>L$7*(1-VLOOKUP(VLOOKUP($G37,Lookup!$C:$E,3,0),CBSDATA!$B:$I,COLUMNS($H$7:L$7)+2,0)/100)*(VLOOKUP($G37,FiveThirtyEightDATA!$A:$N,COLUMNS($H$7:L$7)+5,0))</f>
        <v>5.46876576E-3</v>
      </c>
      <c r="M37" s="11">
        <f>M$7*(1-VLOOKUP(VLOOKUP($G37,Lookup!$C:$E,3,0),CBSDATA!$B:$I,COLUMNS($H$7:M$7)+2,0)/100)*(VLOOKUP($G37,FiveThirtyEightDATA!$A:$N,COLUMNS($H$7:M$7)+5,0))</f>
        <v>1.9193587200000001E-3</v>
      </c>
      <c r="O37" s="7"/>
      <c r="P37" s="7"/>
      <c r="Q37" s="11"/>
      <c r="R37" s="11"/>
      <c r="S37" s="11"/>
      <c r="T37" s="11"/>
    </row>
    <row r="38" spans="4:20" ht="17" thickBot="1" x14ac:dyDescent="0.25">
      <c r="D38" s="5"/>
      <c r="E38" t="s">
        <v>247</v>
      </c>
      <c r="F38">
        <v>10</v>
      </c>
      <c r="G38" t="str">
        <f>VLOOKUP(E38&amp;"_"&amp;F38,Lookup!A:C,3,0)</f>
        <v>Virginia Commonwealth</v>
      </c>
      <c r="H38" s="8">
        <f>H$7*(1-VLOOKUP(VLOOKUP($G38,Lookup!$C:$E,3,0),CBSDATA!$B:$I,COLUMNS($H$7:H$7)+2,0)/100)*(VLOOKUP($G38,FiveThirtyEightDATA!$A:$N,COLUMNS($H$7:H$7)+5,0))</f>
        <v>0.32902779391999998</v>
      </c>
      <c r="I38" s="11">
        <f>I$7*(1-VLOOKUP(VLOOKUP($G38,Lookup!$C:$E,3,0),CBSDATA!$B:$I,COLUMNS($H$7:I$7)+2,0)/100)*(VLOOKUP($G38,FiveThirtyEightDATA!$A:$N,COLUMNS($H$7:I$7)+5,0))</f>
        <v>0.26552251309999997</v>
      </c>
      <c r="J38" s="11">
        <f>J$7*(1-VLOOKUP(VLOOKUP($G38,Lookup!$C:$E,3,0),CBSDATA!$B:$I,COLUMNS($H$7:J$7)+2,0)/100)*(VLOOKUP($G38,FiveThirtyEightDATA!$A:$N,COLUMNS($H$7:J$7)+5,0))</f>
        <v>0.22443274063999999</v>
      </c>
      <c r="K38" s="11">
        <f>K$7*(1-VLOOKUP(VLOOKUP($G38,Lookup!$C:$E,3,0),CBSDATA!$B:$I,COLUMNS($H$7:K$7)+2,0)/100)*(VLOOKUP($G38,FiveThirtyEightDATA!$A:$N,COLUMNS($H$7:K$7)+5,0))</f>
        <v>0.17299401632</v>
      </c>
      <c r="L38" s="11">
        <f>L$7*(1-VLOOKUP(VLOOKUP($G38,Lookup!$C:$E,3,0),CBSDATA!$B:$I,COLUMNS($H$7:L$7)+2,0)/100)*(VLOOKUP($G38,FiveThirtyEightDATA!$A:$N,COLUMNS($H$7:L$7)+5,0))</f>
        <v>9.0712236959999998E-2</v>
      </c>
      <c r="M38" s="11">
        <f>M$7*(1-VLOOKUP(VLOOKUP($G38,Lookup!$C:$E,3,0),CBSDATA!$B:$I,COLUMNS($H$7:M$7)+2,0)/100)*(VLOOKUP($G38,FiveThirtyEightDATA!$A:$N,COLUMNS($H$7:M$7)+5,0))</f>
        <v>5.4080639999999999E-2</v>
      </c>
      <c r="O38" s="8">
        <f>SUM(H38:$H38)</f>
        <v>0.32902779391999998</v>
      </c>
      <c r="P38" s="11"/>
      <c r="Q38" s="11"/>
      <c r="R38" s="11"/>
      <c r="S38" s="11"/>
      <c r="T38" s="11"/>
    </row>
    <row r="39" spans="4:20" x14ac:dyDescent="0.2">
      <c r="D39" s="5"/>
      <c r="E39" t="s">
        <v>247</v>
      </c>
      <c r="F39">
        <v>2</v>
      </c>
      <c r="G39" t="str">
        <f>VLOOKUP(E39&amp;"_"&amp;F39,Lookup!A:C,3,0)</f>
        <v>Oklahoma</v>
      </c>
      <c r="H39" s="7">
        <f>H$7*(1-VLOOKUP(VLOOKUP($G39,Lookup!$C:$E,3,0),CBSDATA!$B:$I,COLUMNS($H$7:H$7)+2,0)/100)*(VLOOKUP($G39,FiveThirtyEightDATA!$A:$N,COLUMNS($H$7:H$7)+5,0))</f>
        <v>1.2461581470000012E-2</v>
      </c>
      <c r="I39" s="11">
        <f>I$7*(1-VLOOKUP(VLOOKUP($G39,Lookup!$C:$E,3,0),CBSDATA!$B:$I,COLUMNS($H$7:I$7)+2,0)/100)*(VLOOKUP($G39,FiveThirtyEightDATA!$A:$N,COLUMNS($H$7:I$7)+5,0))</f>
        <v>0.17083655888000016</v>
      </c>
      <c r="J39" s="11">
        <f>J$7*(1-VLOOKUP(VLOOKUP($G39,Lookup!$C:$E,3,0),CBSDATA!$B:$I,COLUMNS($H$7:J$7)+2,0)/100)*(VLOOKUP($G39,FiveThirtyEightDATA!$A:$N,COLUMNS($H$7:J$7)+5,0))</f>
        <v>0.7233169369200001</v>
      </c>
      <c r="K39" s="11">
        <f>K$7*(1-VLOOKUP(VLOOKUP($G39,Lookup!$C:$E,3,0),CBSDATA!$B:$I,COLUMNS($H$7:K$7)+2,0)/100)*(VLOOKUP($G39,FiveThirtyEightDATA!$A:$N,COLUMNS($H$7:K$7)+5,0))</f>
        <v>1.45271984448</v>
      </c>
      <c r="L39" s="11">
        <f>L$7*(1-VLOOKUP(VLOOKUP($G39,Lookup!$C:$E,3,0),CBSDATA!$B:$I,COLUMNS($H$7:L$7)+2,0)/100)*(VLOOKUP($G39,FiveThirtyEightDATA!$A:$N,COLUMNS($H$7:L$7)+5,0))</f>
        <v>1.9569657239999998</v>
      </c>
      <c r="M39" s="11">
        <f>M$7*(1-VLOOKUP(VLOOKUP($G39,Lookup!$C:$E,3,0),CBSDATA!$B:$I,COLUMNS($H$7:M$7)+2,0)/100)*(VLOOKUP($G39,FiveThirtyEightDATA!$A:$N,COLUMNS($H$7:M$7)+5,0))</f>
        <v>2.0685654259200001</v>
      </c>
      <c r="O39" s="7">
        <f>SUM(H39:$K39)</f>
        <v>2.3593349217500004</v>
      </c>
      <c r="P39" s="11">
        <f>SUM(I39:$K39)</f>
        <v>2.3468733402800002</v>
      </c>
      <c r="Q39" s="11">
        <f>SUM(J39:$K39)</f>
        <v>2.1760367814000001</v>
      </c>
      <c r="R39" s="11">
        <f>SUM(K39:$K39)</f>
        <v>1.45271984448</v>
      </c>
      <c r="S39" s="11"/>
      <c r="T39" s="11"/>
    </row>
    <row r="40" spans="4:20" ht="17" thickBot="1" x14ac:dyDescent="0.25">
      <c r="D40" s="5"/>
      <c r="E40" t="s">
        <v>247</v>
      </c>
      <c r="F40">
        <v>15</v>
      </c>
      <c r="G40" t="str">
        <f>VLOOKUP(E40&amp;"_"&amp;F40,Lookup!A:C,3,0)</f>
        <v>Cal State Bakersfield</v>
      </c>
      <c r="H40" s="8">
        <f>H$7*(1-VLOOKUP(VLOOKUP($G40,Lookup!$C:$E,3,0),CBSDATA!$B:$I,COLUMNS($H$7:H$7)+2,0)/100)*(VLOOKUP($G40,FiveThirtyEightDATA!$A:$N,COLUMNS($H$7:H$7)+5,0))</f>
        <v>4.0878391469999997E-2</v>
      </c>
      <c r="I40" s="8">
        <f>I$7*(1-VLOOKUP(VLOOKUP($G40,Lookup!$C:$E,3,0),CBSDATA!$B:$I,COLUMNS($H$7:I$7)+2,0)/100)*(VLOOKUP($G40,FiveThirtyEightDATA!$A:$N,COLUMNS($H$7:I$7)+5,0))</f>
        <v>2.37961332E-2</v>
      </c>
      <c r="J40" s="8">
        <f>J$7*(1-VLOOKUP(VLOOKUP($G40,Lookup!$C:$E,3,0),CBSDATA!$B:$I,COLUMNS($H$7:J$7)+2,0)/100)*(VLOOKUP($G40,FiveThirtyEightDATA!$A:$N,COLUMNS($H$7:J$7)+5,0))</f>
        <v>1.2796495E-2</v>
      </c>
      <c r="K40" s="8">
        <f>K$7*(1-VLOOKUP(VLOOKUP($G40,Lookup!$C:$E,3,0),CBSDATA!$B:$I,COLUMNS($H$7:K$7)+2,0)/100)*(VLOOKUP($G40,FiveThirtyEightDATA!$A:$N,COLUMNS($H$7:K$7)+5,0))</f>
        <v>6.5727806400000003E-3</v>
      </c>
      <c r="L40" s="8">
        <f>L$7*(1-VLOOKUP(VLOOKUP($G40,Lookup!$C:$E,3,0),CBSDATA!$B:$I,COLUMNS($H$7:L$7)+2,0)/100)*(VLOOKUP($G40,FiveThirtyEightDATA!$A:$N,COLUMNS($H$7:L$7)+5,0))</f>
        <v>1.4102400000000001E-3</v>
      </c>
      <c r="M40" s="11">
        <f>M$7*(1-VLOOKUP(VLOOKUP($G40,Lookup!$C:$E,3,0),CBSDATA!$B:$I,COLUMNS($H$7:M$7)+2,0)/100)*(VLOOKUP($G40,FiveThirtyEightDATA!$A:$N,COLUMNS($H$7:M$7)+5,0))</f>
        <v>3.7088000000000003E-4</v>
      </c>
      <c r="O40" s="8"/>
      <c r="P40" s="8"/>
      <c r="Q40" s="8"/>
      <c r="R40" s="8"/>
      <c r="S40" s="8"/>
      <c r="T40" s="11"/>
    </row>
    <row r="41" spans="4:20" x14ac:dyDescent="0.2">
      <c r="D41" s="5"/>
      <c r="E41" t="s">
        <v>248</v>
      </c>
      <c r="F41">
        <v>1</v>
      </c>
      <c r="G41" t="str">
        <f>VLOOKUP(E41&amp;"_"&amp;F41,Lookup!A:C,3,0)</f>
        <v>North Carolina</v>
      </c>
      <c r="H41" s="9">
        <f>H$7*(1-VLOOKUP(VLOOKUP($G41,Lookup!$C:$E,3,0),CBSDATA!$B:$I,COLUMNS($H$7:H$7)+2,0)/100)*(VLOOKUP($G41,FiveThirtyEightDATA!$A:$N,COLUMNS($H$7:H$7)+5,0))</f>
        <v>5.9312120399998957E-3</v>
      </c>
      <c r="I41" s="7">
        <f>I$7*(1-VLOOKUP(VLOOKUP($G41,Lookup!$C:$E,3,0),CBSDATA!$B:$I,COLUMNS($H$7:I$7)+2,0)/100)*(VLOOKUP($G41,FiveThirtyEightDATA!$A:$N,COLUMNS($H$7:I$7)+5,0))</f>
        <v>9.6407696419999883E-2</v>
      </c>
      <c r="J41" s="7">
        <f>J$7*(1-VLOOKUP(VLOOKUP($G41,Lookup!$C:$E,3,0),CBSDATA!$B:$I,COLUMNS($H$7:J$7)+2,0)/100)*(VLOOKUP($G41,FiveThirtyEightDATA!$A:$N,COLUMNS($H$7:J$7)+5,0))</f>
        <v>0.79203498399999994</v>
      </c>
      <c r="K41" s="7">
        <f>K$7*(1-VLOOKUP(VLOOKUP($G41,Lookup!$C:$E,3,0),CBSDATA!$B:$I,COLUMNS($H$7:K$7)+2,0)/100)*(VLOOKUP($G41,FiveThirtyEightDATA!$A:$N,COLUMNS($H$7:K$7)+5,0))</f>
        <v>1.5676348643199998</v>
      </c>
      <c r="L41" s="7">
        <f>L$7*(1-VLOOKUP(VLOOKUP($G41,Lookup!$C:$E,3,0),CBSDATA!$B:$I,COLUMNS($H$7:L$7)+2,0)/100)*(VLOOKUP($G41,FiveThirtyEightDATA!$A:$N,COLUMNS($H$7:L$7)+5,0))</f>
        <v>2.90769837696</v>
      </c>
      <c r="M41" s="11">
        <f>M$7*(1-VLOOKUP(VLOOKUP($G41,Lookup!$C:$E,3,0),CBSDATA!$B:$I,COLUMNS($H$7:M$7)+2,0)/100)*(VLOOKUP($G41,FiveThirtyEightDATA!$A:$N,COLUMNS($H$7:M$7)+5,0))</f>
        <v>3.9585737744</v>
      </c>
      <c r="O41" s="9">
        <f>SUM(H41:$L41)</f>
        <v>5.3697071337399995</v>
      </c>
      <c r="P41" s="7">
        <f>SUM(I41:$L41)</f>
        <v>5.3637759216999994</v>
      </c>
      <c r="Q41" s="7">
        <f>SUM(J41:$L41)</f>
        <v>5.2673682252800003</v>
      </c>
      <c r="R41" s="7">
        <f>SUM(K41:$L41)</f>
        <v>4.4753332412799995</v>
      </c>
      <c r="S41" s="7">
        <f>SUM(L41:$L41)</f>
        <v>2.90769837696</v>
      </c>
      <c r="T41" s="11"/>
    </row>
    <row r="42" spans="4:20" ht="17" thickBot="1" x14ac:dyDescent="0.25">
      <c r="D42" s="5"/>
      <c r="E42" t="s">
        <v>248</v>
      </c>
      <c r="F42">
        <v>16</v>
      </c>
      <c r="G42" t="str">
        <f>VLOOKUP(E42&amp;"_"&amp;F42,Lookup!A:C,3,0)</f>
        <v>Fairleigh Dickinson</v>
      </c>
      <c r="H42" s="10">
        <f>H$7*(1-VLOOKUP(VLOOKUP($G42,Lookup!$C:$E,3,0),CBSDATA!$B:$I,COLUMNS($H$7:H$7)+2,0)/100)*(VLOOKUP($G42,FiveThirtyEightDATA!$A:$N,COLUMNS($H$7:H$7)+5,0))</f>
        <v>2.40542144E-3</v>
      </c>
      <c r="I42" s="11">
        <f>I$7*(1-VLOOKUP(VLOOKUP($G42,Lookup!$C:$E,3,0),CBSDATA!$B:$I,COLUMNS($H$7:I$7)+2,0)/100)*(VLOOKUP($G42,FiveThirtyEightDATA!$A:$N,COLUMNS($H$7:I$7)+5,0))</f>
        <v>5.6611653999999998E-4</v>
      </c>
      <c r="J42" s="11">
        <f>J$7*(1-VLOOKUP(VLOOKUP($G42,Lookup!$C:$E,3,0),CBSDATA!$B:$I,COLUMNS($H$7:J$7)+2,0)/100)*(VLOOKUP($G42,FiveThirtyEightDATA!$A:$N,COLUMNS($H$7:J$7)+5,0))</f>
        <v>6.5868E-5</v>
      </c>
      <c r="K42" s="11">
        <f>K$7*(1-VLOOKUP(VLOOKUP($G42,Lookup!$C:$E,3,0),CBSDATA!$B:$I,COLUMNS($H$7:K$7)+2,0)/100)*(VLOOKUP($G42,FiveThirtyEightDATA!$A:$N,COLUMNS($H$7:K$7)+5,0))</f>
        <v>1.1576800000000001E-5</v>
      </c>
      <c r="L42" s="11">
        <f>L$7*(1-VLOOKUP(VLOOKUP($G42,Lookup!$C:$E,3,0),CBSDATA!$B:$I,COLUMNS($H$7:L$7)+2,0)/100)*(VLOOKUP($G42,FiveThirtyEightDATA!$A:$N,COLUMNS($H$7:L$7)+5,0))</f>
        <v>1.28E-6</v>
      </c>
      <c r="M42" s="11">
        <f>M$7*(1-VLOOKUP(VLOOKUP($G42,Lookup!$C:$E,3,0),CBSDATA!$B:$I,COLUMNS($H$7:M$7)+2,0)/100)*(VLOOKUP($G42,FiveThirtyEightDATA!$A:$N,COLUMNS($H$7:M$7)+5,0))</f>
        <v>0</v>
      </c>
      <c r="O42" s="10"/>
      <c r="P42" s="11"/>
      <c r="Q42" s="11"/>
      <c r="R42" s="11"/>
      <c r="S42" s="11"/>
      <c r="T42" s="11"/>
    </row>
    <row r="43" spans="4:20" x14ac:dyDescent="0.2">
      <c r="D43" s="5"/>
      <c r="E43" t="s">
        <v>248</v>
      </c>
      <c r="F43">
        <v>8</v>
      </c>
      <c r="G43" t="str">
        <f>VLOOKUP(E43&amp;"_"&amp;F43,Lookup!A:C,3,0)</f>
        <v>Southern California</v>
      </c>
      <c r="H43" s="7">
        <f>H$7*(1-VLOOKUP(VLOOKUP($G43,Lookup!$C:$E,3,0),CBSDATA!$B:$I,COLUMNS($H$7:H$7)+2,0)/100)*(VLOOKUP($G43,FiveThirtyEightDATA!$A:$N,COLUMNS($H$7:H$7)+5,0))</f>
        <v>0.2381345127</v>
      </c>
      <c r="I43" s="11">
        <f>I$7*(1-VLOOKUP(VLOOKUP($G43,Lookup!$C:$E,3,0),CBSDATA!$B:$I,COLUMNS($H$7:I$7)+2,0)/100)*(VLOOKUP($G43,FiveThirtyEightDATA!$A:$N,COLUMNS($H$7:I$7)+5,0))</f>
        <v>5.2615993859999995E-2</v>
      </c>
      <c r="J43" s="11">
        <f>J$7*(1-VLOOKUP(VLOOKUP($G43,Lookup!$C:$E,3,0),CBSDATA!$B:$I,COLUMNS($H$7:J$7)+2,0)/100)*(VLOOKUP($G43,FiveThirtyEightDATA!$A:$N,COLUMNS($H$7:J$7)+5,0))</f>
        <v>2.3904528720000002E-2</v>
      </c>
      <c r="K43" s="11">
        <f>K$7*(1-VLOOKUP(VLOOKUP($G43,Lookup!$C:$E,3,0),CBSDATA!$B:$I,COLUMNS($H$7:K$7)+2,0)/100)*(VLOOKUP($G43,FiveThirtyEightDATA!$A:$N,COLUMNS($H$7:K$7)+5,0))</f>
        <v>1.4381685120000001E-2</v>
      </c>
      <c r="L43" s="11">
        <f>L$7*(1-VLOOKUP(VLOOKUP($G43,Lookup!$C:$E,3,0),CBSDATA!$B:$I,COLUMNS($H$7:L$7)+2,0)/100)*(VLOOKUP($G43,FiveThirtyEightDATA!$A:$N,COLUMNS($H$7:L$7)+5,0))</f>
        <v>8.4039076799999994E-3</v>
      </c>
      <c r="M43" s="11">
        <f>M$7*(1-VLOOKUP(VLOOKUP($G43,Lookup!$C:$E,3,0),CBSDATA!$B:$I,COLUMNS($H$7:M$7)+2,0)/100)*(VLOOKUP($G43,FiveThirtyEightDATA!$A:$N,COLUMNS($H$7:M$7)+5,0))</f>
        <v>5.1305600000000002E-3</v>
      </c>
      <c r="O43" s="7">
        <f>SUM(H43:$H43)</f>
        <v>0.2381345127</v>
      </c>
      <c r="P43" s="11"/>
      <c r="Q43" s="11"/>
      <c r="R43" s="11"/>
      <c r="S43" s="11"/>
      <c r="T43" s="11"/>
    </row>
    <row r="44" spans="4:20" ht="17" thickBot="1" x14ac:dyDescent="0.25">
      <c r="D44" s="5"/>
      <c r="E44" t="s">
        <v>248</v>
      </c>
      <c r="F44">
        <v>9</v>
      </c>
      <c r="G44" t="str">
        <f>VLOOKUP(E44&amp;"_"&amp;F44,Lookup!A:C,3,0)</f>
        <v>Providence</v>
      </c>
      <c r="H44" s="11">
        <f>H$7*(1-VLOOKUP(VLOOKUP($G44,Lookup!$C:$E,3,0),CBSDATA!$B:$I,COLUMNS($H$7:H$7)+2,0)/100)*(VLOOKUP($G44,FiveThirtyEightDATA!$A:$N,COLUMNS($H$7:H$7)+5,0))</f>
        <v>0.23014322270000001</v>
      </c>
      <c r="I44" s="8">
        <f>I$7*(1-VLOOKUP(VLOOKUP($G44,Lookup!$C:$E,3,0),CBSDATA!$B:$I,COLUMNS($H$7:I$7)+2,0)/100)*(VLOOKUP($G44,FiveThirtyEightDATA!$A:$N,COLUMNS($H$7:I$7)+5,0))</f>
        <v>0.119449599</v>
      </c>
      <c r="J44" s="11">
        <f>J$7*(1-VLOOKUP(VLOOKUP($G44,Lookup!$C:$E,3,0),CBSDATA!$B:$I,COLUMNS($H$7:J$7)+2,0)/100)*(VLOOKUP($G44,FiveThirtyEightDATA!$A:$N,COLUMNS($H$7:J$7)+5,0))</f>
        <v>8.0195485800000008E-2</v>
      </c>
      <c r="K44" s="11">
        <f>K$7*(1-VLOOKUP(VLOOKUP($G44,Lookup!$C:$E,3,0),CBSDATA!$B:$I,COLUMNS($H$7:K$7)+2,0)/100)*(VLOOKUP($G44,FiveThirtyEightDATA!$A:$N,COLUMNS($H$7:K$7)+5,0))</f>
        <v>6.6112089599999993E-2</v>
      </c>
      <c r="L44" s="11">
        <f>L$7*(1-VLOOKUP(VLOOKUP($G44,Lookup!$C:$E,3,0),CBSDATA!$B:$I,COLUMNS($H$7:L$7)+2,0)/100)*(VLOOKUP($G44,FiveThirtyEightDATA!$A:$N,COLUMNS($H$7:L$7)+5,0))</f>
        <v>3.7476097600000001E-2</v>
      </c>
      <c r="M44" s="11">
        <f>M$7*(1-VLOOKUP(VLOOKUP($G44,Lookup!$C:$E,3,0),CBSDATA!$B:$I,COLUMNS($H$7:M$7)+2,0)/100)*(VLOOKUP($G44,FiveThirtyEightDATA!$A:$N,COLUMNS($H$7:M$7)+5,0))</f>
        <v>2.226379392E-2</v>
      </c>
      <c r="O44" s="11"/>
      <c r="P44" s="8"/>
      <c r="Q44" s="11"/>
      <c r="R44" s="11"/>
      <c r="S44" s="11"/>
      <c r="T44" s="11"/>
    </row>
    <row r="45" spans="4:20" x14ac:dyDescent="0.2">
      <c r="D45" s="5"/>
      <c r="E45" t="s">
        <v>248</v>
      </c>
      <c r="F45">
        <v>5</v>
      </c>
      <c r="G45" t="str">
        <f>VLOOKUP(E45&amp;"_"&amp;F45,Lookup!A:C,3,0)</f>
        <v>Indiana</v>
      </c>
      <c r="H45" s="7">
        <f>H$7*(1-VLOOKUP(VLOOKUP($G45,Lookup!$C:$E,3,0),CBSDATA!$B:$I,COLUMNS($H$7:H$7)+2,0)/100)*(VLOOKUP($G45,FiveThirtyEightDATA!$A:$N,COLUMNS($H$7:H$7)+5,0))</f>
        <v>9.3821177009999993E-2</v>
      </c>
      <c r="I45" s="7">
        <f>I$7*(1-VLOOKUP(VLOOKUP($G45,Lookup!$C:$E,3,0),CBSDATA!$B:$I,COLUMNS($H$7:I$7)+2,0)/100)*(VLOOKUP($G45,FiveThirtyEightDATA!$A:$N,COLUMNS($H$7:I$7)+5,0))</f>
        <v>0.51258017559999991</v>
      </c>
      <c r="J45" s="11">
        <f>J$7*(1-VLOOKUP(VLOOKUP($G45,Lookup!$C:$E,3,0),CBSDATA!$B:$I,COLUMNS($H$7:J$7)+2,0)/100)*(VLOOKUP($G45,FiveThirtyEightDATA!$A:$N,COLUMNS($H$7:J$7)+5,0))</f>
        <v>0.40827177087999994</v>
      </c>
      <c r="K45" s="11">
        <f>K$7*(1-VLOOKUP(VLOOKUP($G45,Lookup!$C:$E,3,0),CBSDATA!$B:$I,COLUMNS($H$7:K$7)+2,0)/100)*(VLOOKUP($G45,FiveThirtyEightDATA!$A:$N,COLUMNS($H$7:K$7)+5,0))</f>
        <v>0.44382601119999998</v>
      </c>
      <c r="L45" s="11">
        <f>L$7*(1-VLOOKUP(VLOOKUP($G45,Lookup!$C:$E,3,0),CBSDATA!$B:$I,COLUMNS($H$7:L$7)+2,0)/100)*(VLOOKUP($G45,FiveThirtyEightDATA!$A:$N,COLUMNS($H$7:L$7)+5,0))</f>
        <v>0.40420649119999996</v>
      </c>
      <c r="M45" s="11">
        <f>M$7*(1-VLOOKUP(VLOOKUP($G45,Lookup!$C:$E,3,0),CBSDATA!$B:$I,COLUMNS($H$7:M$7)+2,0)/100)*(VLOOKUP($G45,FiveThirtyEightDATA!$A:$N,COLUMNS($H$7:M$7)+5,0))</f>
        <v>0.36203936768</v>
      </c>
      <c r="O45" s="7">
        <f>SUM(H45:$I45)</f>
        <v>0.60640135260999994</v>
      </c>
      <c r="P45" s="7">
        <f>SUM(I45:$I45)</f>
        <v>0.51258017559999991</v>
      </c>
      <c r="Q45" s="11"/>
      <c r="R45" s="11"/>
      <c r="S45" s="11"/>
      <c r="T45" s="11"/>
    </row>
    <row r="46" spans="4:20" ht="17" thickBot="1" x14ac:dyDescent="0.25">
      <c r="D46" s="5"/>
      <c r="E46" t="s">
        <v>248</v>
      </c>
      <c r="F46">
        <v>12</v>
      </c>
      <c r="G46" t="str">
        <f>VLOOKUP(E46&amp;"_"&amp;F46,Lookup!A:C,3,0)</f>
        <v>Chattanooga</v>
      </c>
      <c r="H46" s="8">
        <f>H$7*(1-VLOOKUP(VLOOKUP($G46,Lookup!$C:$E,3,0),CBSDATA!$B:$I,COLUMNS($H$7:H$7)+2,0)/100)*(VLOOKUP($G46,FiveThirtyEightDATA!$A:$N,COLUMNS($H$7:H$7)+5,0))</f>
        <v>0.10998774701000001</v>
      </c>
      <c r="I46" s="11">
        <f>I$7*(1-VLOOKUP(VLOOKUP($G46,Lookup!$C:$E,3,0),CBSDATA!$B:$I,COLUMNS($H$7:I$7)+2,0)/100)*(VLOOKUP($G46,FiveThirtyEightDATA!$A:$N,COLUMNS($H$7:I$7)+5,0))</f>
        <v>3.2027083679999999E-2</v>
      </c>
      <c r="J46" s="11">
        <f>J$7*(1-VLOOKUP(VLOOKUP($G46,Lookup!$C:$E,3,0),CBSDATA!$B:$I,COLUMNS($H$7:J$7)+2,0)/100)*(VLOOKUP($G46,FiveThirtyEightDATA!$A:$N,COLUMNS($H$7:J$7)+5,0))</f>
        <v>6.4917904E-3</v>
      </c>
      <c r="K46" s="11">
        <f>K$7*(1-VLOOKUP(VLOOKUP($G46,Lookup!$C:$E,3,0),CBSDATA!$B:$I,COLUMNS($H$7:K$7)+2,0)/100)*(VLOOKUP($G46,FiveThirtyEightDATA!$A:$N,COLUMNS($H$7:K$7)+5,0))</f>
        <v>2.9034935999999998E-3</v>
      </c>
      <c r="L46" s="11">
        <f>L$7*(1-VLOOKUP(VLOOKUP($G46,Lookup!$C:$E,3,0),CBSDATA!$B:$I,COLUMNS($H$7:L$7)+2,0)/100)*(VLOOKUP($G46,FiveThirtyEightDATA!$A:$N,COLUMNS($H$7:L$7)+5,0))</f>
        <v>1.14368E-3</v>
      </c>
      <c r="M46" s="11">
        <f>M$7*(1-VLOOKUP(VLOOKUP($G46,Lookup!$C:$E,3,0),CBSDATA!$B:$I,COLUMNS($H$7:M$7)+2,0)/100)*(VLOOKUP($G46,FiveThirtyEightDATA!$A:$N,COLUMNS($H$7:M$7)+5,0))</f>
        <v>4.8864000000000004E-4</v>
      </c>
      <c r="O46" s="8"/>
      <c r="P46" s="11"/>
      <c r="Q46" s="11"/>
      <c r="R46" s="11"/>
      <c r="S46" s="11"/>
      <c r="T46" s="11"/>
    </row>
    <row r="47" spans="4:20" x14ac:dyDescent="0.2">
      <c r="D47" s="5"/>
      <c r="E47" t="s">
        <v>248</v>
      </c>
      <c r="F47">
        <v>4</v>
      </c>
      <c r="G47" t="str">
        <f>VLOOKUP(E47&amp;"_"&amp;F47,Lookup!A:C,3,0)</f>
        <v>Kentucky</v>
      </c>
      <c r="H47" s="7">
        <f>H$7*(1-VLOOKUP(VLOOKUP($G47,Lookup!$C:$E,3,0),CBSDATA!$B:$I,COLUMNS($H$7:H$7)+2,0)/100)*(VLOOKUP($G47,FiveThirtyEightDATA!$A:$N,COLUMNS($H$7:H$7)+5,0))</f>
        <v>3.8862878040000035E-2</v>
      </c>
      <c r="I47" s="11">
        <f>I$7*(1-VLOOKUP(VLOOKUP($G47,Lookup!$C:$E,3,0),CBSDATA!$B:$I,COLUMNS($H$7:I$7)+2,0)/100)*(VLOOKUP($G47,FiveThirtyEightDATA!$A:$N,COLUMNS($H$7:I$7)+5,0))</f>
        <v>0.38222326153999997</v>
      </c>
      <c r="J47" s="11">
        <f>J$7*(1-VLOOKUP(VLOOKUP($G47,Lookup!$C:$E,3,0),CBSDATA!$B:$I,COLUMNS($H$7:J$7)+2,0)/100)*(VLOOKUP($G47,FiveThirtyEightDATA!$A:$N,COLUMNS($H$7:J$7)+5,0))</f>
        <v>0.76979424312</v>
      </c>
      <c r="K47" s="11">
        <f>K$7*(1-VLOOKUP(VLOOKUP($G47,Lookup!$C:$E,3,0),CBSDATA!$B:$I,COLUMNS($H$7:K$7)+2,0)/100)*(VLOOKUP($G47,FiveThirtyEightDATA!$A:$N,COLUMNS($H$7:K$7)+5,0))</f>
        <v>1.05526941576</v>
      </c>
      <c r="L47" s="11">
        <f>L$7*(1-VLOOKUP(VLOOKUP($G47,Lookup!$C:$E,3,0),CBSDATA!$B:$I,COLUMNS($H$7:L$7)+2,0)/100)*(VLOOKUP($G47,FiveThirtyEightDATA!$A:$N,COLUMNS($H$7:L$7)+5,0))</f>
        <v>1.24459590528</v>
      </c>
      <c r="M47" s="11">
        <f>M$7*(1-VLOOKUP(VLOOKUP($G47,Lookup!$C:$E,3,0),CBSDATA!$B:$I,COLUMNS($H$7:M$7)+2,0)/100)*(VLOOKUP($G47,FiveThirtyEightDATA!$A:$N,COLUMNS($H$7:M$7)+5,0))</f>
        <v>1.3493504543999999</v>
      </c>
      <c r="O47" s="7">
        <f>SUM(H47:$H47)</f>
        <v>3.8862878040000035E-2</v>
      </c>
      <c r="P47" s="11"/>
      <c r="Q47" s="11"/>
      <c r="R47" s="11"/>
      <c r="S47" s="11"/>
      <c r="T47" s="11"/>
    </row>
    <row r="48" spans="4:20" ht="17" thickBot="1" x14ac:dyDescent="0.25">
      <c r="D48" s="5"/>
      <c r="E48" t="s">
        <v>248</v>
      </c>
      <c r="F48">
        <v>13</v>
      </c>
      <c r="G48" t="str">
        <f>VLOOKUP(E48&amp;"_"&amp;F48,Lookup!A:C,3,0)</f>
        <v>Stony Brook</v>
      </c>
      <c r="H48" s="8">
        <f>H$7*(1-VLOOKUP(VLOOKUP($G48,Lookup!$C:$E,3,0),CBSDATA!$B:$I,COLUMNS($H$7:H$7)+2,0)/100)*(VLOOKUP($G48,FiveThirtyEightDATA!$A:$N,COLUMNS($H$7:H$7)+5,0))</f>
        <v>7.1556258040000001E-2</v>
      </c>
      <c r="I48" s="8">
        <f>I$7*(1-VLOOKUP(VLOOKUP($G48,Lookup!$C:$E,3,0),CBSDATA!$B:$I,COLUMNS($H$7:I$7)+2,0)/100)*(VLOOKUP($G48,FiveThirtyEightDATA!$A:$N,COLUMNS($H$7:I$7)+5,0))</f>
        <v>2.999998768E-2</v>
      </c>
      <c r="J48" s="8">
        <f>J$7*(1-VLOOKUP(VLOOKUP($G48,Lookup!$C:$E,3,0),CBSDATA!$B:$I,COLUMNS($H$7:J$7)+2,0)/100)*(VLOOKUP($G48,FiveThirtyEightDATA!$A:$N,COLUMNS($H$7:J$7)+5,0))</f>
        <v>7.8417650400000004E-3</v>
      </c>
      <c r="K48" s="11">
        <f>K$7*(1-VLOOKUP(VLOOKUP($G48,Lookup!$C:$E,3,0),CBSDATA!$B:$I,COLUMNS($H$7:K$7)+2,0)/100)*(VLOOKUP($G48,FiveThirtyEightDATA!$A:$N,COLUMNS($H$7:K$7)+5,0))</f>
        <v>4.3669087199999998E-3</v>
      </c>
      <c r="L48" s="11">
        <f>L$7*(1-VLOOKUP(VLOOKUP($G48,Lookup!$C:$E,3,0),CBSDATA!$B:$I,COLUMNS($H$7:L$7)+2,0)/100)*(VLOOKUP($G48,FiveThirtyEightDATA!$A:$N,COLUMNS($H$7:L$7)+5,0))</f>
        <v>1.5635200000000001E-3</v>
      </c>
      <c r="M48" s="11">
        <f>M$7*(1-VLOOKUP(VLOOKUP($G48,Lookup!$C:$E,3,0),CBSDATA!$B:$I,COLUMNS($H$7:M$7)+2,0)/100)*(VLOOKUP($G48,FiveThirtyEightDATA!$A:$N,COLUMNS($H$7:M$7)+5,0))</f>
        <v>6.1184E-4</v>
      </c>
      <c r="O48" s="8"/>
      <c r="P48" s="8"/>
      <c r="Q48" s="8"/>
      <c r="R48" s="11"/>
      <c r="S48" s="11"/>
      <c r="T48" s="11"/>
    </row>
    <row r="49" spans="4:20" x14ac:dyDescent="0.2">
      <c r="D49" s="5"/>
      <c r="E49" t="s">
        <v>248</v>
      </c>
      <c r="F49">
        <v>6</v>
      </c>
      <c r="G49" t="str">
        <f>VLOOKUP(E49&amp;"_"&amp;F49,Lookup!A:C,3,0)</f>
        <v>Notre Dame</v>
      </c>
      <c r="H49" s="7">
        <f>H$7*(1-VLOOKUP(VLOOKUP($G49,Lookup!$C:$E,3,0),CBSDATA!$B:$I,COLUMNS($H$7:H$7)+2,0)/100)*(VLOOKUP($G49,FiveThirtyEightDATA!$A:$N,COLUMNS($H$7:H$7)+5,0))</f>
        <v>9.7118855040000007E-2</v>
      </c>
      <c r="I49" s="7">
        <f>I$7*(1-VLOOKUP(VLOOKUP($G49,Lookup!$C:$E,3,0),CBSDATA!$B:$I,COLUMNS($H$7:I$7)+2,0)/100)*(VLOOKUP($G49,FiveThirtyEightDATA!$A:$N,COLUMNS($H$7:I$7)+5,0))</f>
        <v>0.33223404676000001</v>
      </c>
      <c r="J49" s="7">
        <f>J$7*(1-VLOOKUP(VLOOKUP($G49,Lookup!$C:$E,3,0),CBSDATA!$B:$I,COLUMNS($H$7:J$7)+2,0)/100)*(VLOOKUP($G49,FiveThirtyEightDATA!$A:$N,COLUMNS($H$7:J$7)+5,0))</f>
        <v>0.36144653760000001</v>
      </c>
      <c r="K49" s="11">
        <f>K$7*(1-VLOOKUP(VLOOKUP($G49,Lookup!$C:$E,3,0),CBSDATA!$B:$I,COLUMNS($H$7:K$7)+2,0)/100)*(VLOOKUP($G49,FiveThirtyEightDATA!$A:$N,COLUMNS($H$7:K$7)+5,0))</f>
        <v>0.20732092991999998</v>
      </c>
      <c r="L49" s="11">
        <f>L$7*(1-VLOOKUP(VLOOKUP($G49,Lookup!$C:$E,3,0),CBSDATA!$B:$I,COLUMNS($H$7:L$7)+2,0)/100)*(VLOOKUP($G49,FiveThirtyEightDATA!$A:$N,COLUMNS($H$7:L$7)+5,0))</f>
        <v>0.1485265848</v>
      </c>
      <c r="M49" s="11">
        <f>M$7*(1-VLOOKUP(VLOOKUP($G49,Lookup!$C:$E,3,0),CBSDATA!$B:$I,COLUMNS($H$7:M$7)+2,0)/100)*(VLOOKUP($G49,FiveThirtyEightDATA!$A:$N,COLUMNS($H$7:M$7)+5,0))</f>
        <v>0.10813828896000001</v>
      </c>
      <c r="O49" s="7">
        <f>SUM(H49:$H49)</f>
        <v>9.7118855040000007E-2</v>
      </c>
      <c r="P49" s="7"/>
      <c r="Q49" s="7"/>
      <c r="R49" s="11"/>
      <c r="S49" s="11"/>
      <c r="T49" s="11"/>
    </row>
    <row r="50" spans="4:20" ht="17" thickBot="1" x14ac:dyDescent="0.25">
      <c r="D50" s="5"/>
      <c r="E50" t="s">
        <v>248</v>
      </c>
      <c r="F50">
        <v>11</v>
      </c>
      <c r="G50" t="str">
        <f>VLOOKUP(E50&amp;"_"&amp;F50,Lookup!A:C,3,0)</f>
        <v>Michigan</v>
      </c>
      <c r="H50" s="8">
        <f>H$7*(1-VLOOKUP(VLOOKUP($G50,Lookup!$C:$E,3,0),CBSDATA!$B:$I,COLUMNS($H$7:H$7)+2,0)/100)*(VLOOKUP($G50,FiveThirtyEightDATA!$A:$N,COLUMNS($H$7:H$7)+5,0))</f>
        <v>0.16088589491999999</v>
      </c>
      <c r="I50" s="11">
        <f>I$7*(1-VLOOKUP(VLOOKUP($G50,Lookup!$C:$E,3,0),CBSDATA!$B:$I,COLUMNS($H$7:I$7)+2,0)/100)*(VLOOKUP($G50,FiveThirtyEightDATA!$A:$N,COLUMNS($H$7:I$7)+5,0))</f>
        <v>9.0579779639999997E-2</v>
      </c>
      <c r="J50" s="11">
        <f>J$7*(1-VLOOKUP(VLOOKUP($G50,Lookup!$C:$E,3,0),CBSDATA!$B:$I,COLUMNS($H$7:J$7)+2,0)/100)*(VLOOKUP($G50,FiveThirtyEightDATA!$A:$N,COLUMNS($H$7:J$7)+5,0))</f>
        <v>6.4262563199999997E-2</v>
      </c>
      <c r="K50" s="11">
        <f>K$7*(1-VLOOKUP(VLOOKUP($G50,Lookup!$C:$E,3,0),CBSDATA!$B:$I,COLUMNS($H$7:K$7)+2,0)/100)*(VLOOKUP($G50,FiveThirtyEightDATA!$A:$N,COLUMNS($H$7:K$7)+5,0))</f>
        <v>2.5067843839999999E-2</v>
      </c>
      <c r="L50" s="11">
        <f>L$7*(1-VLOOKUP(VLOOKUP($G50,Lookup!$C:$E,3,0),CBSDATA!$B:$I,COLUMNS($H$7:L$7)+2,0)/100)*(VLOOKUP($G50,FiveThirtyEightDATA!$A:$N,COLUMNS($H$7:L$7)+5,0))</f>
        <v>1.3242424320000001E-2</v>
      </c>
      <c r="M50" s="11">
        <f>M$7*(1-VLOOKUP(VLOOKUP($G50,Lookup!$C:$E,3,0),CBSDATA!$B:$I,COLUMNS($H$7:M$7)+2,0)/100)*(VLOOKUP($G50,FiveThirtyEightDATA!$A:$N,COLUMNS($H$7:M$7)+5,0))</f>
        <v>7.3830096000000005E-3</v>
      </c>
      <c r="O50" s="8"/>
      <c r="P50" s="11"/>
      <c r="Q50" s="11"/>
      <c r="R50" s="11"/>
      <c r="S50" s="11"/>
      <c r="T50" s="11"/>
    </row>
    <row r="51" spans="4:20" x14ac:dyDescent="0.2">
      <c r="D51" s="5"/>
      <c r="E51" t="s">
        <v>248</v>
      </c>
      <c r="F51">
        <v>3</v>
      </c>
      <c r="G51" t="str">
        <f>VLOOKUP(E51&amp;"_"&amp;F51,Lookup!A:C,3,0)</f>
        <v>West Virginia</v>
      </c>
      <c r="H51" s="7">
        <f>H$7*(1-VLOOKUP(VLOOKUP($G51,Lookup!$C:$E,3,0),CBSDATA!$B:$I,COLUMNS($H$7:H$7)+2,0)/100)*(VLOOKUP($G51,FiveThirtyEightDATA!$A:$N,COLUMNS($H$7:H$7)+5,0))</f>
        <v>5.7671067239999957E-2</v>
      </c>
      <c r="I51" s="11">
        <f>I$7*(1-VLOOKUP(VLOOKUP($G51,Lookup!$C:$E,3,0),CBSDATA!$B:$I,COLUMNS($H$7:I$7)+2,0)/100)*(VLOOKUP($G51,FiveThirtyEightDATA!$A:$N,COLUMNS($H$7:I$7)+5,0))</f>
        <v>0.38936075862000008</v>
      </c>
      <c r="J51" s="11">
        <f>J$7*(1-VLOOKUP(VLOOKUP($G51,Lookup!$C:$E,3,0),CBSDATA!$B:$I,COLUMNS($H$7:J$7)+2,0)/100)*(VLOOKUP($G51,FiveThirtyEightDATA!$A:$N,COLUMNS($H$7:J$7)+5,0))</f>
        <v>0.9133828571999999</v>
      </c>
      <c r="K51" s="11">
        <f>K$7*(1-VLOOKUP(VLOOKUP($G51,Lookup!$C:$E,3,0),CBSDATA!$B:$I,COLUMNS($H$7:K$7)+2,0)/100)*(VLOOKUP($G51,FiveThirtyEightDATA!$A:$N,COLUMNS($H$7:K$7)+5,0))</f>
        <v>1.1671557458399999</v>
      </c>
      <c r="L51" s="11">
        <f>L$7*(1-VLOOKUP(VLOOKUP($G51,Lookup!$C:$E,3,0),CBSDATA!$B:$I,COLUMNS($H$7:L$7)+2,0)/100)*(VLOOKUP($G51,FiveThirtyEightDATA!$A:$N,COLUMNS($H$7:L$7)+5,0))</f>
        <v>1.1509258755199998</v>
      </c>
      <c r="M51" s="11">
        <f>M$7*(1-VLOOKUP(VLOOKUP($G51,Lookup!$C:$E,3,0),CBSDATA!$B:$I,COLUMNS($H$7:M$7)+2,0)/100)*(VLOOKUP($G51,FiveThirtyEightDATA!$A:$N,COLUMNS($H$7:M$7)+5,0))</f>
        <v>1.077748728</v>
      </c>
      <c r="O51" s="7">
        <f>SUM(H51:$J51)</f>
        <v>1.3604146830599999</v>
      </c>
      <c r="P51" s="11">
        <f>SUM(I51:$J51)</f>
        <v>1.3027436158199999</v>
      </c>
      <c r="Q51" s="11">
        <f>SUM(J51:$J51)</f>
        <v>0.9133828571999999</v>
      </c>
      <c r="R51" s="11"/>
      <c r="S51" s="11"/>
      <c r="T51" s="11"/>
    </row>
    <row r="52" spans="4:20" ht="17" thickBot="1" x14ac:dyDescent="0.25">
      <c r="D52" s="5"/>
      <c r="E52" t="s">
        <v>248</v>
      </c>
      <c r="F52">
        <v>14</v>
      </c>
      <c r="G52" t="str">
        <f>VLOOKUP(E52&amp;"_"&amp;F52,Lookup!A:C,3,0)</f>
        <v>Stephen F. Austin</v>
      </c>
      <c r="H52" s="8">
        <f>H$7*(1-VLOOKUP(VLOOKUP($G52,Lookup!$C:$E,3,0),CBSDATA!$B:$I,COLUMNS($H$7:H$7)+2,0)/100)*(VLOOKUP($G52,FiveThirtyEightDATA!$A:$N,COLUMNS($H$7:H$7)+5,0))</f>
        <v>0.14156713723999997</v>
      </c>
      <c r="I52" s="8">
        <f>I$7*(1-VLOOKUP(VLOOKUP($G52,Lookup!$C:$E,3,0),CBSDATA!$B:$I,COLUMNS($H$7:I$7)+2,0)/100)*(VLOOKUP($G52,FiveThirtyEightDATA!$A:$N,COLUMNS($H$7:I$7)+5,0))</f>
        <v>0.12322913744</v>
      </c>
      <c r="J52" s="11">
        <f>J$7*(1-VLOOKUP(VLOOKUP($G52,Lookup!$C:$E,3,0),CBSDATA!$B:$I,COLUMNS($H$7:J$7)+2,0)/100)*(VLOOKUP($G52,FiveThirtyEightDATA!$A:$N,COLUMNS($H$7:J$7)+5,0))</f>
        <v>8.0245698520000006E-2</v>
      </c>
      <c r="K52" s="11">
        <f>K$7*(1-VLOOKUP(VLOOKUP($G52,Lookup!$C:$E,3,0),CBSDATA!$B:$I,COLUMNS($H$7:K$7)+2,0)/100)*(VLOOKUP($G52,FiveThirtyEightDATA!$A:$N,COLUMNS($H$7:K$7)+5,0))</f>
        <v>2.8576035360000002E-2</v>
      </c>
      <c r="L52" s="11">
        <f>L$7*(1-VLOOKUP(VLOOKUP($G52,Lookup!$C:$E,3,0),CBSDATA!$B:$I,COLUMNS($H$7:L$7)+2,0)/100)*(VLOOKUP($G52,FiveThirtyEightDATA!$A:$N,COLUMNS($H$7:L$7)+5,0))</f>
        <v>2.0201920000000002E-2</v>
      </c>
      <c r="M52" s="11">
        <f>M$7*(1-VLOOKUP(VLOOKUP($G52,Lookup!$C:$E,3,0),CBSDATA!$B:$I,COLUMNS($H$7:M$7)+2,0)/100)*(VLOOKUP($G52,FiveThirtyEightDATA!$A:$N,COLUMNS($H$7:M$7)+5,0))</f>
        <v>1.4621759999999999E-2</v>
      </c>
      <c r="O52" s="8"/>
      <c r="P52" s="8"/>
      <c r="Q52" s="11"/>
      <c r="R52" s="11"/>
      <c r="S52" s="11"/>
      <c r="T52" s="11"/>
    </row>
    <row r="53" spans="4:20" x14ac:dyDescent="0.2">
      <c r="D53" s="5"/>
      <c r="E53" t="s">
        <v>248</v>
      </c>
      <c r="F53">
        <v>7</v>
      </c>
      <c r="G53" t="str">
        <f>VLOOKUP(E53&amp;"_"&amp;F53,Lookup!A:C,3,0)</f>
        <v>Wisconsin</v>
      </c>
      <c r="H53" s="7">
        <f>H$7*(1-VLOOKUP(VLOOKUP($G53,Lookup!$C:$E,3,0),CBSDATA!$B:$I,COLUMNS($H$7:H$7)+2,0)/100)*(VLOOKUP($G53,FiveThirtyEightDATA!$A:$N,COLUMNS($H$7:H$7)+5,0))</f>
        <v>0.20500036321999995</v>
      </c>
      <c r="I53" s="7">
        <f>I$7*(1-VLOOKUP(VLOOKUP($G53,Lookup!$C:$E,3,0),CBSDATA!$B:$I,COLUMNS($H$7:I$7)+2,0)/100)*(VLOOKUP($G53,FiveThirtyEightDATA!$A:$N,COLUMNS($H$7:I$7)+5,0))</f>
        <v>0.44043336344000006</v>
      </c>
      <c r="J53" s="11">
        <f>J$7*(1-VLOOKUP(VLOOKUP($G53,Lookup!$C:$E,3,0),CBSDATA!$B:$I,COLUMNS($H$7:J$7)+2,0)/100)*(VLOOKUP($G53,FiveThirtyEightDATA!$A:$N,COLUMNS($H$7:J$7)+5,0))</f>
        <v>0.40884411639999996</v>
      </c>
      <c r="K53" s="11">
        <f>K$7*(1-VLOOKUP(VLOOKUP($G53,Lookup!$C:$E,3,0),CBSDATA!$B:$I,COLUMNS($H$7:K$7)+2,0)/100)*(VLOOKUP($G53,FiveThirtyEightDATA!$A:$N,COLUMNS($H$7:K$7)+5,0))</f>
        <v>0.22798247135999999</v>
      </c>
      <c r="L53" s="11">
        <f>L$7*(1-VLOOKUP(VLOOKUP($G53,Lookup!$C:$E,3,0),CBSDATA!$B:$I,COLUMNS($H$7:L$7)+2,0)/100)*(VLOOKUP($G53,FiveThirtyEightDATA!$A:$N,COLUMNS($H$7:L$7)+5,0))</f>
        <v>0.16851782975999999</v>
      </c>
      <c r="M53" s="11">
        <f>M$7*(1-VLOOKUP(VLOOKUP($G53,Lookup!$C:$E,3,0),CBSDATA!$B:$I,COLUMNS($H$7:M$7)+2,0)/100)*(VLOOKUP($G53,FiveThirtyEightDATA!$A:$N,COLUMNS($H$7:M$7)+5,0))</f>
        <v>0.12661230016</v>
      </c>
      <c r="O53" s="7">
        <f>SUM(H53:$I53)</f>
        <v>0.64543372665999998</v>
      </c>
      <c r="P53" s="7">
        <f>SUM(I53:$I53)</f>
        <v>0.44043336344000006</v>
      </c>
      <c r="Q53" s="11"/>
      <c r="R53" s="11"/>
      <c r="S53" s="11"/>
      <c r="T53" s="11"/>
    </row>
    <row r="54" spans="4:20" ht="17" thickBot="1" x14ac:dyDescent="0.25">
      <c r="D54" s="5"/>
      <c r="E54" t="s">
        <v>248</v>
      </c>
      <c r="F54">
        <v>10</v>
      </c>
      <c r="G54" t="str">
        <f>VLOOKUP(E54&amp;"_"&amp;F54,Lookup!A:C,3,0)</f>
        <v>Pittsburgh</v>
      </c>
      <c r="H54" s="8">
        <f>H$7*(1-VLOOKUP(VLOOKUP($G54,Lookup!$C:$E,3,0),CBSDATA!$B:$I,COLUMNS($H$7:H$7)+2,0)/100)*(VLOOKUP($G54,FiveThirtyEightDATA!$A:$N,COLUMNS($H$7:H$7)+5,0))</f>
        <v>0.25016489321999996</v>
      </c>
      <c r="I54" s="11">
        <f>I$7*(1-VLOOKUP(VLOOKUP($G54,Lookup!$C:$E,3,0),CBSDATA!$B:$I,COLUMNS($H$7:I$7)+2,0)/100)*(VLOOKUP($G54,FiveThirtyEightDATA!$A:$N,COLUMNS($H$7:I$7)+5,0))</f>
        <v>0.23461685720000003</v>
      </c>
      <c r="J54" s="11">
        <f>J$7*(1-VLOOKUP(VLOOKUP($G54,Lookup!$C:$E,3,0),CBSDATA!$B:$I,COLUMNS($H$7:J$7)+2,0)/100)*(VLOOKUP($G54,FiveThirtyEightDATA!$A:$N,COLUMNS($H$7:J$7)+5,0))</f>
        <v>0.18756228672</v>
      </c>
      <c r="K54" s="11">
        <f>K$7*(1-VLOOKUP(VLOOKUP($G54,Lookup!$C:$E,3,0),CBSDATA!$B:$I,COLUMNS($H$7:K$7)+2,0)/100)*(VLOOKUP($G54,FiveThirtyEightDATA!$A:$N,COLUMNS($H$7:K$7)+5,0))</f>
        <v>9.3683218080000005E-2</v>
      </c>
      <c r="L54" s="11">
        <f>L$7*(1-VLOOKUP(VLOOKUP($G54,Lookup!$C:$E,3,0),CBSDATA!$B:$I,COLUMNS($H$7:L$7)+2,0)/100)*(VLOOKUP($G54,FiveThirtyEightDATA!$A:$N,COLUMNS($H$7:L$7)+5,0))</f>
        <v>5.6556027359999997E-2</v>
      </c>
      <c r="M54" s="11">
        <f>M$7*(1-VLOOKUP(VLOOKUP($G54,Lookup!$C:$E,3,0),CBSDATA!$B:$I,COLUMNS($H$7:M$7)+2,0)/100)*(VLOOKUP($G54,FiveThirtyEightDATA!$A:$N,COLUMNS($H$7:M$7)+5,0))</f>
        <v>3.5582080000000002E-2</v>
      </c>
      <c r="O54" s="8"/>
      <c r="P54" s="11"/>
      <c r="Q54" s="11"/>
      <c r="R54" s="11"/>
      <c r="S54" s="11"/>
      <c r="T54" s="11"/>
    </row>
    <row r="55" spans="4:20" x14ac:dyDescent="0.2">
      <c r="D55" s="5"/>
      <c r="E55" t="s">
        <v>248</v>
      </c>
      <c r="F55">
        <v>2</v>
      </c>
      <c r="G55" t="str">
        <f>VLOOKUP(E55&amp;"_"&amp;F55,Lookup!A:C,3,0)</f>
        <v>Xavier</v>
      </c>
      <c r="H55" s="7">
        <f>H$7*(1-VLOOKUP(VLOOKUP($G55,Lookup!$C:$E,3,0),CBSDATA!$B:$I,COLUMNS($H$7:H$7)+2,0)/100)*(VLOOKUP($G55,FiveThirtyEightDATA!$A:$N,COLUMNS($H$7:H$7)+5,0))</f>
        <v>2.4473108659999916E-2</v>
      </c>
      <c r="I55" s="11">
        <f>I$7*(1-VLOOKUP(VLOOKUP($G55,Lookup!$C:$E,3,0),CBSDATA!$B:$I,COLUMNS($H$7:I$7)+2,0)/100)*(VLOOKUP($G55,FiveThirtyEightDATA!$A:$N,COLUMNS($H$7:I$7)+5,0))</f>
        <v>0.30837678564000004</v>
      </c>
      <c r="J55" s="11">
        <f>J$7*(1-VLOOKUP(VLOOKUP($G55,Lookup!$C:$E,3,0),CBSDATA!$B:$I,COLUMNS($H$7:J$7)+2,0)/100)*(VLOOKUP($G55,FiveThirtyEightDATA!$A:$N,COLUMNS($H$7:J$7)+5,0))</f>
        <v>0.7413205464</v>
      </c>
      <c r="K55" s="11">
        <f>K$7*(1-VLOOKUP(VLOOKUP($G55,Lookup!$C:$E,3,0),CBSDATA!$B:$I,COLUMNS($H$7:K$7)+2,0)/100)*(VLOOKUP($G55,FiveThirtyEightDATA!$A:$N,COLUMNS($H$7:K$7)+5,0))</f>
        <v>0.71200509744000007</v>
      </c>
      <c r="L55" s="11">
        <f>L$7*(1-VLOOKUP(VLOOKUP($G55,Lookup!$C:$E,3,0),CBSDATA!$B:$I,COLUMNS($H$7:L$7)+2,0)/100)*(VLOOKUP($G55,FiveThirtyEightDATA!$A:$N,COLUMNS($H$7:L$7)+5,0))</f>
        <v>0.65290175103999992</v>
      </c>
      <c r="M55" s="11">
        <f>M$7*(1-VLOOKUP(VLOOKUP($G55,Lookup!$C:$E,3,0),CBSDATA!$B:$I,COLUMNS($H$7:M$7)+2,0)/100)*(VLOOKUP($G55,FiveThirtyEightDATA!$A:$N,COLUMNS($H$7:M$7)+5,0))</f>
        <v>0.57172725120000001</v>
      </c>
      <c r="O55" s="7">
        <f>SUM(H55:$H55)</f>
        <v>2.4473108659999916E-2</v>
      </c>
      <c r="P55" s="11"/>
      <c r="Q55" s="11"/>
      <c r="R55" s="11"/>
      <c r="S55" s="11"/>
      <c r="T55" s="11"/>
    </row>
    <row r="56" spans="4:20" ht="17" thickBot="1" x14ac:dyDescent="0.25">
      <c r="D56" s="5"/>
      <c r="E56" t="s">
        <v>248</v>
      </c>
      <c r="F56">
        <v>15</v>
      </c>
      <c r="G56" t="str">
        <f>VLOOKUP(E56&amp;"_"&amp;F56,Lookup!A:C,3,0)</f>
        <v>Weber State</v>
      </c>
      <c r="H56" s="8">
        <f>H$7*(1-VLOOKUP(VLOOKUP($G56,Lookup!$C:$E,3,0),CBSDATA!$B:$I,COLUMNS($H$7:H$7)+2,0)/100)*(VLOOKUP($G56,FiveThirtyEightDATA!$A:$N,COLUMNS($H$7:H$7)+5,0))</f>
        <v>5.7199698659999999E-2</v>
      </c>
      <c r="I56" s="8">
        <f>I$7*(1-VLOOKUP(VLOOKUP($G56,Lookup!$C:$E,3,0),CBSDATA!$B:$I,COLUMNS($H$7:I$7)+2,0)/100)*(VLOOKUP($G56,FiveThirtyEightDATA!$A:$N,COLUMNS($H$7:I$7)+5,0))</f>
        <v>1.591115676E-2</v>
      </c>
      <c r="J56" s="8">
        <f>J$7*(1-VLOOKUP(VLOOKUP($G56,Lookup!$C:$E,3,0),CBSDATA!$B:$I,COLUMNS($H$7:J$7)+2,0)/100)*(VLOOKUP($G56,FiveThirtyEightDATA!$A:$N,COLUMNS($H$7:J$7)+5,0))</f>
        <v>3.2725129199999998E-3</v>
      </c>
      <c r="K56" s="8">
        <f>K$7*(1-VLOOKUP(VLOOKUP($G56,Lookup!$C:$E,3,0),CBSDATA!$B:$I,COLUMNS($H$7:K$7)+2,0)/100)*(VLOOKUP($G56,FiveThirtyEightDATA!$A:$N,COLUMNS($H$7:K$7)+5,0))</f>
        <v>4.0391568000000002E-4</v>
      </c>
      <c r="L56" s="11">
        <f>L$7*(1-VLOOKUP(VLOOKUP($G56,Lookup!$C:$E,3,0),CBSDATA!$B:$I,COLUMNS($H$7:L$7)+2,0)/100)*(VLOOKUP($G56,FiveThirtyEightDATA!$A:$N,COLUMNS($H$7:L$7)+5,0))</f>
        <v>9.5840000000000004E-5</v>
      </c>
      <c r="M56" s="11">
        <f>M$7*(1-VLOOKUP(VLOOKUP($G56,Lookup!$C:$E,3,0),CBSDATA!$B:$I,COLUMNS($H$7:M$7)+2,0)/100)*(VLOOKUP($G56,FiveThirtyEightDATA!$A:$N,COLUMNS($H$7:M$7)+5,0))</f>
        <v>2.5599999999999999E-5</v>
      </c>
      <c r="O56" s="8"/>
      <c r="P56" s="8"/>
      <c r="Q56" s="8"/>
      <c r="R56" s="8"/>
      <c r="S56" s="11"/>
      <c r="T56" s="11"/>
    </row>
    <row r="57" spans="4:20" x14ac:dyDescent="0.2">
      <c r="D57" s="5"/>
      <c r="E57" t="s">
        <v>249</v>
      </c>
      <c r="F57">
        <v>1</v>
      </c>
      <c r="G57" t="str">
        <f>VLOOKUP(E57&amp;"_"&amp;F57,Lookup!A:C,3,0)</f>
        <v>Virginia</v>
      </c>
      <c r="H57" s="9">
        <f>H$7*(1-VLOOKUP(VLOOKUP($G57,Lookup!$C:$E,3,0),CBSDATA!$B:$I,COLUMNS($H$7:H$7)+2,0)/100)*(VLOOKUP($G57,FiveThirtyEightDATA!$A:$N,COLUMNS($H$7:H$7)+5,0))</f>
        <v>9.825776500000008E-3</v>
      </c>
      <c r="I57" s="7">
        <f>I$7*(1-VLOOKUP(VLOOKUP($G57,Lookup!$C:$E,3,0),CBSDATA!$B:$I,COLUMNS($H$7:I$7)+2,0)/100)*(VLOOKUP($G57,FiveThirtyEightDATA!$A:$N,COLUMNS($H$7:I$7)+5,0))</f>
        <v>0.13664757249999995</v>
      </c>
      <c r="J57" s="7">
        <f>J$7*(1-VLOOKUP(VLOOKUP($G57,Lookup!$C:$E,3,0),CBSDATA!$B:$I,COLUMNS($H$7:J$7)+2,0)/100)*(VLOOKUP($G57,FiveThirtyEightDATA!$A:$N,COLUMNS($H$7:J$7)+5,0))</f>
        <v>0.5984361263600001</v>
      </c>
      <c r="K57" s="7">
        <f>K$7*(1-VLOOKUP(VLOOKUP($G57,Lookup!$C:$E,3,0),CBSDATA!$B:$I,COLUMNS($H$7:K$7)+2,0)/100)*(VLOOKUP($G57,FiveThirtyEightDATA!$A:$N,COLUMNS($H$7:K$7)+5,0))</f>
        <v>1.8310577542400002</v>
      </c>
      <c r="L57" s="11">
        <f>L$7*(1-VLOOKUP(VLOOKUP($G57,Lookup!$C:$E,3,0),CBSDATA!$B:$I,COLUMNS($H$7:L$7)+2,0)/100)*(VLOOKUP($G57,FiveThirtyEightDATA!$A:$N,COLUMNS($H$7:L$7)+5,0))</f>
        <v>2.4857380944000003</v>
      </c>
      <c r="M57" s="11">
        <f>M$7*(1-VLOOKUP(VLOOKUP($G57,Lookup!$C:$E,3,0),CBSDATA!$B:$I,COLUMNS($H$7:M$7)+2,0)/100)*(VLOOKUP($G57,FiveThirtyEightDATA!$A:$N,COLUMNS($H$7:M$7)+5,0))</f>
        <v>3.0031982847999998</v>
      </c>
      <c r="O57" s="9">
        <f>SUM(H57:$K57)</f>
        <v>2.5759672296000002</v>
      </c>
      <c r="P57" s="7">
        <f>SUM(I57:$K57)</f>
        <v>2.5661414531000002</v>
      </c>
      <c r="Q57" s="7">
        <f>SUM(J57:$K57)</f>
        <v>2.4294938806000004</v>
      </c>
      <c r="R57" s="7">
        <f>SUM(K57:$K57)</f>
        <v>1.8310577542400002</v>
      </c>
      <c r="S57" s="11"/>
      <c r="T57" s="11"/>
    </row>
    <row r="58" spans="4:20" ht="17" thickBot="1" x14ac:dyDescent="0.25">
      <c r="D58" s="5"/>
      <c r="E58" t="s">
        <v>249</v>
      </c>
      <c r="F58">
        <v>16</v>
      </c>
      <c r="G58" t="str">
        <f>VLOOKUP(E58&amp;"_"&amp;F58,Lookup!A:C,3,0)</f>
        <v>Hampton</v>
      </c>
      <c r="H58" s="10">
        <f>H$7*(1-VLOOKUP(VLOOKUP($G58,Lookup!$C:$E,3,0),CBSDATA!$B:$I,COLUMNS($H$7:H$7)+2,0)/100)*(VLOOKUP($G58,FiveThirtyEightDATA!$A:$N,COLUMNS($H$7:H$7)+5,0))</f>
        <v>1.7248126499999999E-2</v>
      </c>
      <c r="I58" s="11">
        <f>I$7*(1-VLOOKUP(VLOOKUP($G58,Lookup!$C:$E,3,0),CBSDATA!$B:$I,COLUMNS($H$7:I$7)+2,0)/100)*(VLOOKUP($G58,FiveThirtyEightDATA!$A:$N,COLUMNS($H$7:I$7)+5,0))</f>
        <v>3.85665144E-3</v>
      </c>
      <c r="J58" s="11">
        <f>J$7*(1-VLOOKUP(VLOOKUP($G58,Lookup!$C:$E,3,0),CBSDATA!$B:$I,COLUMNS($H$7:J$7)+2,0)/100)*(VLOOKUP($G58,FiveThirtyEightDATA!$A:$N,COLUMNS($H$7:J$7)+5,0))</f>
        <v>4.3309208E-4</v>
      </c>
      <c r="K58" s="11">
        <f>K$7*(1-VLOOKUP(VLOOKUP($G58,Lookup!$C:$E,3,0),CBSDATA!$B:$I,COLUMNS($H$7:K$7)+2,0)/100)*(VLOOKUP($G58,FiveThirtyEightDATA!$A:$N,COLUMNS($H$7:K$7)+5,0))</f>
        <v>4.9820160000000005E-5</v>
      </c>
      <c r="L58" s="11">
        <f>L$7*(1-VLOOKUP(VLOOKUP($G58,Lookup!$C:$E,3,0),CBSDATA!$B:$I,COLUMNS($H$7:L$7)+2,0)/100)*(VLOOKUP($G58,FiveThirtyEightDATA!$A:$N,COLUMNS($H$7:L$7)+5,0))</f>
        <v>5.5943999999999993E-6</v>
      </c>
      <c r="M58" s="11">
        <f>M$7*(1-VLOOKUP(VLOOKUP($G58,Lookup!$C:$E,3,0),CBSDATA!$B:$I,COLUMNS($H$7:M$7)+2,0)/100)*(VLOOKUP($G58,FiveThirtyEightDATA!$A:$N,COLUMNS($H$7:M$7)+5,0))</f>
        <v>6.3936000000000003E-7</v>
      </c>
      <c r="O58" s="10"/>
      <c r="P58" s="11"/>
      <c r="Q58" s="11"/>
      <c r="R58" s="11"/>
      <c r="S58" s="11"/>
      <c r="T58" s="11"/>
    </row>
    <row r="59" spans="4:20" x14ac:dyDescent="0.2">
      <c r="D59" s="5"/>
      <c r="E59" t="s">
        <v>249</v>
      </c>
      <c r="F59">
        <v>8</v>
      </c>
      <c r="G59" t="str">
        <f>VLOOKUP(E59&amp;"_"&amp;F59,Lookup!A:C,3,0)</f>
        <v>Texas Tech</v>
      </c>
      <c r="H59" s="7">
        <f>H$7*(1-VLOOKUP(VLOOKUP($G59,Lookup!$C:$E,3,0),CBSDATA!$B:$I,COLUMNS($H$7:H$7)+2,0)/100)*(VLOOKUP($G59,FiveThirtyEightDATA!$A:$N,COLUMNS($H$7:H$7)+5,0))</f>
        <v>0.21224873742</v>
      </c>
      <c r="I59" s="11">
        <f>I$7*(1-VLOOKUP(VLOOKUP($G59,Lookup!$C:$E,3,0),CBSDATA!$B:$I,COLUMNS($H$7:I$7)+2,0)/100)*(VLOOKUP($G59,FiveThirtyEightDATA!$A:$N,COLUMNS($H$7:I$7)+5,0))</f>
        <v>9.1496911240000006E-2</v>
      </c>
      <c r="J59" s="11">
        <f>J$7*(1-VLOOKUP(VLOOKUP($G59,Lookup!$C:$E,3,0),CBSDATA!$B:$I,COLUMNS($H$7:J$7)+2,0)/100)*(VLOOKUP($G59,FiveThirtyEightDATA!$A:$N,COLUMNS($H$7:J$7)+5,0))</f>
        <v>5.4389184680000001E-2</v>
      </c>
      <c r="K59" s="11">
        <f>K$7*(1-VLOOKUP(VLOOKUP($G59,Lookup!$C:$E,3,0),CBSDATA!$B:$I,COLUMNS($H$7:K$7)+2,0)/100)*(VLOOKUP($G59,FiveThirtyEightDATA!$A:$N,COLUMNS($H$7:K$7)+5,0))</f>
        <v>3.0469277120000002E-2</v>
      </c>
      <c r="L59" s="11">
        <f>L$7*(1-VLOOKUP(VLOOKUP($G59,Lookup!$C:$E,3,0),CBSDATA!$B:$I,COLUMNS($H$7:L$7)+2,0)/100)*(VLOOKUP($G59,FiveThirtyEightDATA!$A:$N,COLUMNS($H$7:L$7)+5,0))</f>
        <v>1.9113027839999998E-2</v>
      </c>
      <c r="M59" s="11">
        <f>M$7*(1-VLOOKUP(VLOOKUP($G59,Lookup!$C:$E,3,0),CBSDATA!$B:$I,COLUMNS($H$7:M$7)+2,0)/100)*(VLOOKUP($G59,FiveThirtyEightDATA!$A:$N,COLUMNS($H$7:M$7)+5,0))</f>
        <v>1.2943039999999999E-2</v>
      </c>
      <c r="O59" s="7"/>
      <c r="P59" s="11"/>
      <c r="Q59" s="11"/>
      <c r="R59" s="11"/>
      <c r="S59" s="11"/>
      <c r="T59" s="11"/>
    </row>
    <row r="60" spans="4:20" ht="17" thickBot="1" x14ac:dyDescent="0.25">
      <c r="D60" s="5"/>
      <c r="E60" t="s">
        <v>249</v>
      </c>
      <c r="F60">
        <v>9</v>
      </c>
      <c r="G60" t="str">
        <f>VLOOKUP(E60&amp;"_"&amp;F60,Lookup!A:C,3,0)</f>
        <v>Butler</v>
      </c>
      <c r="H60" s="11">
        <f>H$7*(1-VLOOKUP(VLOOKUP($G60,Lookup!$C:$E,3,0),CBSDATA!$B:$I,COLUMNS($H$7:H$7)+2,0)/100)*(VLOOKUP($G60,FiveThirtyEightDATA!$A:$N,COLUMNS($H$7:H$7)+5,0))</f>
        <v>0.23964322741999997</v>
      </c>
      <c r="I60" s="8">
        <f>I$7*(1-VLOOKUP(VLOOKUP($G60,Lookup!$C:$E,3,0),CBSDATA!$B:$I,COLUMNS($H$7:I$7)+2,0)/100)*(VLOOKUP($G60,FiveThirtyEightDATA!$A:$N,COLUMNS($H$7:I$7)+5,0))</f>
        <v>0.27857191207999998</v>
      </c>
      <c r="J60" s="11">
        <f>J$7*(1-VLOOKUP(VLOOKUP($G60,Lookup!$C:$E,3,0),CBSDATA!$B:$I,COLUMNS($H$7:J$7)+2,0)/100)*(VLOOKUP($G60,FiveThirtyEightDATA!$A:$N,COLUMNS($H$7:J$7)+5,0))</f>
        <v>0.24668907696</v>
      </c>
      <c r="K60" s="11">
        <f>K$7*(1-VLOOKUP(VLOOKUP($G60,Lookup!$C:$E,3,0),CBSDATA!$B:$I,COLUMNS($H$7:K$7)+2,0)/100)*(VLOOKUP($G60,FiveThirtyEightDATA!$A:$N,COLUMNS($H$7:K$7)+5,0))</f>
        <v>0.19853473799999999</v>
      </c>
      <c r="L60" s="11">
        <f>L$7*(1-VLOOKUP(VLOOKUP($G60,Lookup!$C:$E,3,0),CBSDATA!$B:$I,COLUMNS($H$7:L$7)+2,0)/100)*(VLOOKUP($G60,FiveThirtyEightDATA!$A:$N,COLUMNS($H$7:L$7)+5,0))</f>
        <v>0.13458000528</v>
      </c>
      <c r="M60" s="11">
        <f>M$7*(1-VLOOKUP(VLOOKUP($G60,Lookup!$C:$E,3,0),CBSDATA!$B:$I,COLUMNS($H$7:M$7)+2,0)/100)*(VLOOKUP($G60,FiveThirtyEightDATA!$A:$N,COLUMNS($H$7:M$7)+5,0))</f>
        <v>9.728277984E-2</v>
      </c>
      <c r="O60" s="11">
        <f>SUM(H60:$H60)</f>
        <v>0.23964322741999997</v>
      </c>
      <c r="P60" s="8"/>
      <c r="Q60" s="11"/>
      <c r="R60" s="11"/>
      <c r="S60" s="11"/>
      <c r="T60" s="11"/>
    </row>
    <row r="61" spans="4:20" x14ac:dyDescent="0.2">
      <c r="D61" s="5"/>
      <c r="E61" t="s">
        <v>249</v>
      </c>
      <c r="F61">
        <v>5</v>
      </c>
      <c r="G61" t="str">
        <f>VLOOKUP(E61&amp;"_"&amp;F61,Lookup!A:C,3,0)</f>
        <v>Purdue</v>
      </c>
      <c r="H61" s="7">
        <f>H$7*(1-VLOOKUP(VLOOKUP($G61,Lookup!$C:$E,3,0),CBSDATA!$B:$I,COLUMNS($H$7:H$7)+2,0)/100)*(VLOOKUP($G61,FiveThirtyEightDATA!$A:$N,COLUMNS($H$7:H$7)+5,0))</f>
        <v>9.513601079999999E-2</v>
      </c>
      <c r="I61" s="7">
        <f>I$7*(1-VLOOKUP(VLOOKUP($G61,Lookup!$C:$E,3,0),CBSDATA!$B:$I,COLUMNS($H$7:I$7)+2,0)/100)*(VLOOKUP($G61,FiveThirtyEightDATA!$A:$N,COLUMNS($H$7:I$7)+5,0))</f>
        <v>0.49891787530000004</v>
      </c>
      <c r="J61" s="11">
        <f>J$7*(1-VLOOKUP(VLOOKUP($G61,Lookup!$C:$E,3,0),CBSDATA!$B:$I,COLUMNS($H$7:J$7)+2,0)/100)*(VLOOKUP($G61,FiveThirtyEightDATA!$A:$N,COLUMNS($H$7:J$7)+5,0))</f>
        <v>0.84764592671999994</v>
      </c>
      <c r="K61" s="11">
        <f>K$7*(1-VLOOKUP(VLOOKUP($G61,Lookup!$C:$E,3,0),CBSDATA!$B:$I,COLUMNS($H$7:K$7)+2,0)/100)*(VLOOKUP($G61,FiveThirtyEightDATA!$A:$N,COLUMNS($H$7:K$7)+5,0))</f>
        <v>1.0054366607999998</v>
      </c>
      <c r="L61" s="11">
        <f>L$7*(1-VLOOKUP(VLOOKUP($G61,Lookup!$C:$E,3,0),CBSDATA!$B:$I,COLUMNS($H$7:L$7)+2,0)/100)*(VLOOKUP($G61,FiveThirtyEightDATA!$A:$N,COLUMNS($H$7:L$7)+5,0))</f>
        <v>0.9199803417600001</v>
      </c>
      <c r="M61" s="11">
        <f>M$7*(1-VLOOKUP(VLOOKUP($G61,Lookup!$C:$E,3,0),CBSDATA!$B:$I,COLUMNS($H$7:M$7)+2,0)/100)*(VLOOKUP($G61,FiveThirtyEightDATA!$A:$N,COLUMNS($H$7:M$7)+5,0))</f>
        <v>0.85555443840000001</v>
      </c>
      <c r="O61" s="7">
        <f>SUM(H61:$I61)</f>
        <v>0.59405388609999998</v>
      </c>
      <c r="P61" s="7">
        <f>SUM(I61:$I61)</f>
        <v>0.49891787530000004</v>
      </c>
      <c r="Q61" s="11"/>
      <c r="R61" s="11"/>
      <c r="S61" s="11"/>
      <c r="T61" s="11"/>
    </row>
    <row r="62" spans="4:20" ht="17" thickBot="1" x14ac:dyDescent="0.25">
      <c r="D62" s="5"/>
      <c r="E62" t="s">
        <v>249</v>
      </c>
      <c r="F62">
        <v>12</v>
      </c>
      <c r="G62" t="str">
        <f>VLOOKUP(E62&amp;"_"&amp;F62,Lookup!A:C,3,0)</f>
        <v>Arkansas-Little Rock</v>
      </c>
      <c r="H62" s="8">
        <f>H$7*(1-VLOOKUP(VLOOKUP($G62,Lookup!$C:$E,3,0),CBSDATA!$B:$I,COLUMNS($H$7:H$7)+2,0)/100)*(VLOOKUP($G62,FiveThirtyEightDATA!$A:$N,COLUMNS($H$7:H$7)+5,0))</f>
        <v>0.1402244108</v>
      </c>
      <c r="I62" s="11">
        <f>I$7*(1-VLOOKUP(VLOOKUP($G62,Lookup!$C:$E,3,0),CBSDATA!$B:$I,COLUMNS($H$7:I$7)+2,0)/100)*(VLOOKUP($G62,FiveThirtyEightDATA!$A:$N,COLUMNS($H$7:I$7)+5,0))</f>
        <v>9.2158872959999999E-2</v>
      </c>
      <c r="J62" s="11">
        <f>J$7*(1-VLOOKUP(VLOOKUP($G62,Lookup!$C:$E,3,0),CBSDATA!$B:$I,COLUMNS($H$7:J$7)+2,0)/100)*(VLOOKUP($G62,FiveThirtyEightDATA!$A:$N,COLUMNS($H$7:J$7)+5,0))</f>
        <v>3.2958546839999998E-2</v>
      </c>
      <c r="K62" s="11">
        <f>K$7*(1-VLOOKUP(VLOOKUP($G62,Lookup!$C:$E,3,0),CBSDATA!$B:$I,COLUMNS($H$7:K$7)+2,0)/100)*(VLOOKUP($G62,FiveThirtyEightDATA!$A:$N,COLUMNS($H$7:K$7)+5,0))</f>
        <v>1.53330516E-2</v>
      </c>
      <c r="L62" s="11">
        <f>L$7*(1-VLOOKUP(VLOOKUP($G62,Lookup!$C:$E,3,0),CBSDATA!$B:$I,COLUMNS($H$7:L$7)+2,0)/100)*(VLOOKUP($G62,FiveThirtyEightDATA!$A:$N,COLUMNS($H$7:L$7)+5,0))</f>
        <v>7.7114808E-3</v>
      </c>
      <c r="M62" s="11">
        <f>M$7*(1-VLOOKUP(VLOOKUP($G62,Lookup!$C:$E,3,0),CBSDATA!$B:$I,COLUMNS($H$7:M$7)+2,0)/100)*(VLOOKUP($G62,FiveThirtyEightDATA!$A:$N,COLUMNS($H$7:M$7)+5,0))</f>
        <v>4.30336E-3</v>
      </c>
      <c r="O62" s="8"/>
      <c r="P62" s="11"/>
      <c r="Q62" s="11"/>
      <c r="R62" s="11"/>
      <c r="S62" s="11"/>
      <c r="T62" s="11"/>
    </row>
    <row r="63" spans="4:20" x14ac:dyDescent="0.2">
      <c r="D63" s="5"/>
      <c r="E63" t="s">
        <v>249</v>
      </c>
      <c r="F63">
        <v>4</v>
      </c>
      <c r="G63" t="str">
        <f>VLOOKUP(E63&amp;"_"&amp;F63,Lookup!A:C,3,0)</f>
        <v>Iowa State</v>
      </c>
      <c r="H63" s="7">
        <f>H$7*(1-VLOOKUP(VLOOKUP($G63,Lookup!$C:$E,3,0),CBSDATA!$B:$I,COLUMNS($H$7:H$7)+2,0)/100)*(VLOOKUP($G63,FiveThirtyEightDATA!$A:$N,COLUMNS($H$7:H$7)+5,0))</f>
        <v>0.11013199998999991</v>
      </c>
      <c r="I63" s="11">
        <f>I$7*(1-VLOOKUP(VLOOKUP($G63,Lookup!$C:$E,3,0),CBSDATA!$B:$I,COLUMNS($H$7:I$7)+2,0)/100)*(VLOOKUP($G63,FiveThirtyEightDATA!$A:$N,COLUMNS($H$7:I$7)+5,0))</f>
        <v>0.46601126600000004</v>
      </c>
      <c r="J63" s="11">
        <f>J$7*(1-VLOOKUP(VLOOKUP($G63,Lookup!$C:$E,3,0),CBSDATA!$B:$I,COLUMNS($H$7:J$7)+2,0)/100)*(VLOOKUP($G63,FiveThirtyEightDATA!$A:$N,COLUMNS($H$7:J$7)+5,0))</f>
        <v>0.52308401716000008</v>
      </c>
      <c r="K63" s="11">
        <f>K$7*(1-VLOOKUP(VLOOKUP($G63,Lookup!$C:$E,3,0),CBSDATA!$B:$I,COLUMNS($H$7:K$7)+2,0)/100)*(VLOOKUP($G63,FiveThirtyEightDATA!$A:$N,COLUMNS($H$7:K$7)+5,0))</f>
        <v>0.49796575415999994</v>
      </c>
      <c r="L63" s="11">
        <f>L$7*(1-VLOOKUP(VLOOKUP($G63,Lookup!$C:$E,3,0),CBSDATA!$B:$I,COLUMNS($H$7:L$7)+2,0)/100)*(VLOOKUP($G63,FiveThirtyEightDATA!$A:$N,COLUMNS($H$7:L$7)+5,0))</f>
        <v>0.39822927359999999</v>
      </c>
      <c r="M63" s="11">
        <f>M$7*(1-VLOOKUP(VLOOKUP($G63,Lookup!$C:$E,3,0),CBSDATA!$B:$I,COLUMNS($H$7:M$7)+2,0)/100)*(VLOOKUP($G63,FiveThirtyEightDATA!$A:$N,COLUMNS($H$7:M$7)+5,0))</f>
        <v>0.32984460863999998</v>
      </c>
      <c r="O63" s="7">
        <f>SUM(H63:$H63)</f>
        <v>0.11013199998999991</v>
      </c>
      <c r="P63" s="11"/>
      <c r="Q63" s="11"/>
      <c r="R63" s="11"/>
      <c r="S63" s="11"/>
      <c r="T63" s="11"/>
    </row>
    <row r="64" spans="4:20" ht="17" thickBot="1" x14ac:dyDescent="0.25">
      <c r="D64" s="5"/>
      <c r="E64" t="s">
        <v>249</v>
      </c>
      <c r="F64">
        <v>13</v>
      </c>
      <c r="G64" t="str">
        <f>VLOOKUP(E64&amp;"_"&amp;F64,Lookup!A:C,3,0)</f>
        <v>Iona</v>
      </c>
      <c r="H64" s="8">
        <f>H$7*(1-VLOOKUP(VLOOKUP($G64,Lookup!$C:$E,3,0),CBSDATA!$B:$I,COLUMNS($H$7:H$7)+2,0)/100)*(VLOOKUP($G64,FiveThirtyEightDATA!$A:$N,COLUMNS($H$7:H$7)+5,0))</f>
        <v>0.13842970999000001</v>
      </c>
      <c r="I64" s="8">
        <f>I$7*(1-VLOOKUP(VLOOKUP($G64,Lookup!$C:$E,3,0),CBSDATA!$B:$I,COLUMNS($H$7:I$7)+2,0)/100)*(VLOOKUP($G64,FiveThirtyEightDATA!$A:$N,COLUMNS($H$7:I$7)+5,0))</f>
        <v>6.2153722119999991E-2</v>
      </c>
      <c r="J64" s="8">
        <f>J$7*(1-VLOOKUP(VLOOKUP($G64,Lookup!$C:$E,3,0),CBSDATA!$B:$I,COLUMNS($H$7:J$7)+2,0)/100)*(VLOOKUP($G64,FiveThirtyEightDATA!$A:$N,COLUMNS($H$7:J$7)+5,0))</f>
        <v>1.9973898E-2</v>
      </c>
      <c r="K64" s="11">
        <f>K$7*(1-VLOOKUP(VLOOKUP($G64,Lookup!$C:$E,3,0),CBSDATA!$B:$I,COLUMNS($H$7:K$7)+2,0)/100)*(VLOOKUP($G64,FiveThirtyEightDATA!$A:$N,COLUMNS($H$7:K$7)+5,0))</f>
        <v>8.5157157600000005E-3</v>
      </c>
      <c r="L64" s="11">
        <f>L$7*(1-VLOOKUP(VLOOKUP($G64,Lookup!$C:$E,3,0),CBSDATA!$B:$I,COLUMNS($H$7:L$7)+2,0)/100)*(VLOOKUP($G64,FiveThirtyEightDATA!$A:$N,COLUMNS($H$7:L$7)+5,0))</f>
        <v>3.36448E-3</v>
      </c>
      <c r="M64" s="11">
        <f>M$7*(1-VLOOKUP(VLOOKUP($G64,Lookup!$C:$E,3,0),CBSDATA!$B:$I,COLUMNS($H$7:M$7)+2,0)/100)*(VLOOKUP($G64,FiveThirtyEightDATA!$A:$N,COLUMNS($H$7:M$7)+5,0))</f>
        <v>1.5094399999999999E-3</v>
      </c>
      <c r="O64" s="8"/>
      <c r="P64" s="8"/>
      <c r="Q64" s="8"/>
      <c r="R64" s="11"/>
      <c r="S64" s="11"/>
      <c r="T64" s="11"/>
    </row>
    <row r="65" spans="4:20" x14ac:dyDescent="0.2">
      <c r="D65" s="5"/>
      <c r="E65" t="s">
        <v>249</v>
      </c>
      <c r="F65">
        <v>6</v>
      </c>
      <c r="G65" t="str">
        <f>VLOOKUP(E65&amp;"_"&amp;F65,Lookup!A:C,3,0)</f>
        <v>Seton Hall</v>
      </c>
      <c r="H65" s="7">
        <f>H$7*(1-VLOOKUP(VLOOKUP($G65,Lookup!$C:$E,3,0),CBSDATA!$B:$I,COLUMNS($H$7:H$7)+2,0)/100)*(VLOOKUP($G65,FiveThirtyEightDATA!$A:$N,COLUMNS($H$7:H$7)+5,0))</f>
        <v>0.17599600642000002</v>
      </c>
      <c r="I65" s="7">
        <f>I$7*(1-VLOOKUP(VLOOKUP($G65,Lookup!$C:$E,3,0),CBSDATA!$B:$I,COLUMNS($H$7:I$7)+2,0)/100)*(VLOOKUP($G65,FiveThirtyEightDATA!$A:$N,COLUMNS($H$7:I$7)+5,0))</f>
        <v>0.26225087400000002</v>
      </c>
      <c r="J65" s="7">
        <f>J$7*(1-VLOOKUP(VLOOKUP($G65,Lookup!$C:$E,3,0),CBSDATA!$B:$I,COLUMNS($H$7:J$7)+2,0)/100)*(VLOOKUP($G65,FiveThirtyEightDATA!$A:$N,COLUMNS($H$7:J$7)+5,0))</f>
        <v>0.20474557439999999</v>
      </c>
      <c r="K65" s="11">
        <f>K$7*(1-VLOOKUP(VLOOKUP($G65,Lookup!$C:$E,3,0),CBSDATA!$B:$I,COLUMNS($H$7:K$7)+2,0)/100)*(VLOOKUP($G65,FiveThirtyEightDATA!$A:$N,COLUMNS($H$7:K$7)+5,0))</f>
        <v>0.14339102040000001</v>
      </c>
      <c r="L65" s="11">
        <f>L$7*(1-VLOOKUP(VLOOKUP($G65,Lookup!$C:$E,3,0),CBSDATA!$B:$I,COLUMNS($H$7:L$7)+2,0)/100)*(VLOOKUP($G65,FiveThirtyEightDATA!$A:$N,COLUMNS($H$7:L$7)+5,0))</f>
        <v>0.1003383472</v>
      </c>
      <c r="M65" s="11">
        <f>M$7*(1-VLOOKUP(VLOOKUP($G65,Lookup!$C:$E,3,0),CBSDATA!$B:$I,COLUMNS($H$7:M$7)+2,0)/100)*(VLOOKUP($G65,FiveThirtyEightDATA!$A:$N,COLUMNS($H$7:M$7)+5,0))</f>
        <v>7.4404173439999999E-2</v>
      </c>
      <c r="O65" s="7"/>
      <c r="P65" s="7"/>
      <c r="Q65" s="7"/>
      <c r="R65" s="11"/>
      <c r="S65" s="11"/>
      <c r="T65" s="11"/>
    </row>
    <row r="66" spans="4:20" ht="17" thickBot="1" x14ac:dyDescent="0.25">
      <c r="D66" s="5"/>
      <c r="E66" t="s">
        <v>249</v>
      </c>
      <c r="F66">
        <v>11</v>
      </c>
      <c r="G66" t="str">
        <f>VLOOKUP(E66&amp;"_"&amp;F66,Lookup!A:C,3,0)</f>
        <v>Gonzaga</v>
      </c>
      <c r="H66" s="8">
        <f>H$7*(1-VLOOKUP(VLOOKUP($G66,Lookup!$C:$E,3,0),CBSDATA!$B:$I,COLUMNS($H$7:H$7)+2,0)/100)*(VLOOKUP($G66,FiveThirtyEightDATA!$A:$N,COLUMNS($H$7:H$7)+5,0))</f>
        <v>0.33581499642000007</v>
      </c>
      <c r="I66" s="11">
        <f>I$7*(1-VLOOKUP(VLOOKUP($G66,Lookup!$C:$E,3,0),CBSDATA!$B:$I,COLUMNS($H$7:I$7)+2,0)/100)*(VLOOKUP($G66,FiveThirtyEightDATA!$A:$N,COLUMNS($H$7:I$7)+5,0))</f>
        <v>0.50564304000000004</v>
      </c>
      <c r="J66" s="11">
        <f>J$7*(1-VLOOKUP(VLOOKUP($G66,Lookup!$C:$E,3,0),CBSDATA!$B:$I,COLUMNS($H$7:J$7)+2,0)/100)*(VLOOKUP($G66,FiveThirtyEightDATA!$A:$N,COLUMNS($H$7:J$7)+5,0))</f>
        <v>0.36680418119999997</v>
      </c>
      <c r="K66" s="11">
        <f>K$7*(1-VLOOKUP(VLOOKUP($G66,Lookup!$C:$E,3,0),CBSDATA!$B:$I,COLUMNS($H$7:K$7)+2,0)/100)*(VLOOKUP($G66,FiveThirtyEightDATA!$A:$N,COLUMNS($H$7:K$7)+5,0))</f>
        <v>0.25065125159999996</v>
      </c>
      <c r="L66" s="11">
        <f>L$7*(1-VLOOKUP(VLOOKUP($G66,Lookup!$C:$E,3,0),CBSDATA!$B:$I,COLUMNS($H$7:L$7)+2,0)/100)*(VLOOKUP($G66,FiveThirtyEightDATA!$A:$N,COLUMNS($H$7:L$7)+5,0))</f>
        <v>0.18614324992</v>
      </c>
      <c r="M66" s="11">
        <f>M$7*(1-VLOOKUP(VLOOKUP($G66,Lookup!$C:$E,3,0),CBSDATA!$B:$I,COLUMNS($H$7:M$7)+2,0)/100)*(VLOOKUP($G66,FiveThirtyEightDATA!$A:$N,COLUMNS($H$7:M$7)+5,0))</f>
        <v>0.14577184224</v>
      </c>
      <c r="O66" s="8">
        <f>SUM(H66:$H66)</f>
        <v>0.33581499642000007</v>
      </c>
      <c r="P66" s="11"/>
      <c r="Q66" s="11"/>
      <c r="R66" s="11"/>
      <c r="S66" s="11"/>
      <c r="T66" s="11"/>
    </row>
    <row r="67" spans="4:20" x14ac:dyDescent="0.2">
      <c r="D67" s="5"/>
      <c r="E67" t="s">
        <v>249</v>
      </c>
      <c r="F67">
        <v>3</v>
      </c>
      <c r="G67" t="str">
        <f>VLOOKUP(E67&amp;"_"&amp;F67,Lookup!A:C,3,0)</f>
        <v>Utah</v>
      </c>
      <c r="H67" s="7">
        <f>H$7*(1-VLOOKUP(VLOOKUP($G67,Lookup!$C:$E,3,0),CBSDATA!$B:$I,COLUMNS($H$7:H$7)+2,0)/100)*(VLOOKUP($G67,FiveThirtyEightDATA!$A:$N,COLUMNS($H$7:H$7)+5,0))</f>
        <v>6.7867735259999964E-2</v>
      </c>
      <c r="I67" s="11">
        <f>I$7*(1-VLOOKUP(VLOOKUP($G67,Lookup!$C:$E,3,0),CBSDATA!$B:$I,COLUMNS($H$7:I$7)+2,0)/100)*(VLOOKUP($G67,FiveThirtyEightDATA!$A:$N,COLUMNS($H$7:I$7)+5,0))</f>
        <v>0.4172675824</v>
      </c>
      <c r="J67" s="11">
        <f>J$7*(1-VLOOKUP(VLOOKUP($G67,Lookup!$C:$E,3,0),CBSDATA!$B:$I,COLUMNS($H$7:J$7)+2,0)/100)*(VLOOKUP($G67,FiveThirtyEightDATA!$A:$N,COLUMNS($H$7:J$7)+5,0))</f>
        <v>0.56681878480000003</v>
      </c>
      <c r="K67" s="11">
        <f>K$7*(1-VLOOKUP(VLOOKUP($G67,Lookup!$C:$E,3,0),CBSDATA!$B:$I,COLUMNS($H$7:K$7)+2,0)/100)*(VLOOKUP($G67,FiveThirtyEightDATA!$A:$N,COLUMNS($H$7:K$7)+5,0))</f>
        <v>0.40935154175999994</v>
      </c>
      <c r="L67" s="11">
        <f>L$7*(1-VLOOKUP(VLOOKUP($G67,Lookup!$C:$E,3,0),CBSDATA!$B:$I,COLUMNS($H$7:L$7)+2,0)/100)*(VLOOKUP($G67,FiveThirtyEightDATA!$A:$N,COLUMNS($H$7:L$7)+5,0))</f>
        <v>0.32122409280000003</v>
      </c>
      <c r="M67" s="11">
        <f>M$7*(1-VLOOKUP(VLOOKUP($G67,Lookup!$C:$E,3,0),CBSDATA!$B:$I,COLUMNS($H$7:M$7)+2,0)/100)*(VLOOKUP($G67,FiveThirtyEightDATA!$A:$N,COLUMNS($H$7:M$7)+5,0))</f>
        <v>0.26176951680000005</v>
      </c>
      <c r="O67" s="7">
        <f>SUM(H67:$J67)</f>
        <v>1.0519541024599999</v>
      </c>
      <c r="P67" s="11">
        <f>SUM(I67:$J67)</f>
        <v>0.98408636719999998</v>
      </c>
      <c r="Q67" s="11">
        <f>SUM(J67:$J67)</f>
        <v>0.56681878480000003</v>
      </c>
      <c r="R67" s="11"/>
      <c r="S67" s="11"/>
      <c r="T67" s="11"/>
    </row>
    <row r="68" spans="4:20" ht="17" thickBot="1" x14ac:dyDescent="0.25">
      <c r="D68" s="5"/>
      <c r="E68" t="s">
        <v>249</v>
      </c>
      <c r="F68">
        <v>14</v>
      </c>
      <c r="G68" t="str">
        <f>VLOOKUP(E68&amp;"_"&amp;F68,Lookup!A:C,3,0)</f>
        <v>Fresno State</v>
      </c>
      <c r="H68" s="8">
        <f>H$7*(1-VLOOKUP(VLOOKUP($G68,Lookup!$C:$E,3,0),CBSDATA!$B:$I,COLUMNS($H$7:H$7)+2,0)/100)*(VLOOKUP($G68,FiveThirtyEightDATA!$A:$N,COLUMNS($H$7:H$7)+5,0))</f>
        <v>0.11976856526</v>
      </c>
      <c r="I68" s="8">
        <f>I$7*(1-VLOOKUP(VLOOKUP($G68,Lookup!$C:$E,3,0),CBSDATA!$B:$I,COLUMNS($H$7:I$7)+2,0)/100)*(VLOOKUP($G68,FiveThirtyEightDATA!$A:$N,COLUMNS($H$7:I$7)+5,0))</f>
        <v>5.4543389999999997E-2</v>
      </c>
      <c r="J68" s="11">
        <f>J$7*(1-VLOOKUP(VLOOKUP($G68,Lookup!$C:$E,3,0),CBSDATA!$B:$I,COLUMNS($H$7:J$7)+2,0)/100)*(VLOOKUP($G68,FiveThirtyEightDATA!$A:$N,COLUMNS($H$7:J$7)+5,0))</f>
        <v>1.2415798640000001E-2</v>
      </c>
      <c r="K68" s="11">
        <f>K$7*(1-VLOOKUP(VLOOKUP($G68,Lookup!$C:$E,3,0),CBSDATA!$B:$I,COLUMNS($H$7:K$7)+2,0)/100)*(VLOOKUP($G68,FiveThirtyEightDATA!$A:$N,COLUMNS($H$7:K$7)+5,0))</f>
        <v>3.1750617600000003E-3</v>
      </c>
      <c r="L68" s="11">
        <f>L$7*(1-VLOOKUP(VLOOKUP($G68,Lookup!$C:$E,3,0),CBSDATA!$B:$I,COLUMNS($H$7:L$7)+2,0)/100)*(VLOOKUP($G68,FiveThirtyEightDATA!$A:$N,COLUMNS($H$7:L$7)+5,0))</f>
        <v>1.0428799999999999E-3</v>
      </c>
      <c r="M68" s="11">
        <f>M$7*(1-VLOOKUP(VLOOKUP($G68,Lookup!$C:$E,3,0),CBSDATA!$B:$I,COLUMNS($H$7:M$7)+2,0)/100)*(VLOOKUP($G68,FiveThirtyEightDATA!$A:$N,COLUMNS($H$7:M$7)+5,0))</f>
        <v>3.9552000000000001E-4</v>
      </c>
      <c r="O68" s="8"/>
      <c r="P68" s="8"/>
      <c r="Q68" s="11"/>
      <c r="R68" s="11"/>
      <c r="S68" s="11"/>
      <c r="T68" s="11"/>
    </row>
    <row r="69" spans="4:20" x14ac:dyDescent="0.2">
      <c r="D69" s="5"/>
      <c r="E69" t="s">
        <v>249</v>
      </c>
      <c r="F69">
        <v>7</v>
      </c>
      <c r="G69" t="str">
        <f>VLOOKUP(E69&amp;"_"&amp;F69,Lookup!A:C,3,0)</f>
        <v>Dayton</v>
      </c>
      <c r="H69" s="7">
        <f>H$7*(1-VLOOKUP(VLOOKUP($G69,Lookup!$C:$E,3,0),CBSDATA!$B:$I,COLUMNS($H$7:H$7)+2,0)/100)*(VLOOKUP($G69,FiveThirtyEightDATA!$A:$N,COLUMNS($H$7:H$7)+5,0))</f>
        <v>0.20575823112000002</v>
      </c>
      <c r="I69" s="7">
        <f>I$7*(1-VLOOKUP(VLOOKUP($G69,Lookup!$C:$E,3,0),CBSDATA!$B:$I,COLUMNS($H$7:I$7)+2,0)/100)*(VLOOKUP($G69,FiveThirtyEightDATA!$A:$N,COLUMNS($H$7:I$7)+5,0))</f>
        <v>0.21626478295999998</v>
      </c>
      <c r="J69" s="11">
        <f>J$7*(1-VLOOKUP(VLOOKUP($G69,Lookup!$C:$E,3,0),CBSDATA!$B:$I,COLUMNS($H$7:J$7)+2,0)/100)*(VLOOKUP($G69,FiveThirtyEightDATA!$A:$N,COLUMNS($H$7:J$7)+5,0))</f>
        <v>0.20921575775999998</v>
      </c>
      <c r="K69" s="11">
        <f>K$7*(1-VLOOKUP(VLOOKUP($G69,Lookup!$C:$E,3,0),CBSDATA!$B:$I,COLUMNS($H$7:K$7)+2,0)/100)*(VLOOKUP($G69,FiveThirtyEightDATA!$A:$N,COLUMNS($H$7:K$7)+5,0))</f>
        <v>0.12489274272000001</v>
      </c>
      <c r="L69" s="11">
        <f>L$7*(1-VLOOKUP(VLOOKUP($G69,Lookup!$C:$E,3,0),CBSDATA!$B:$I,COLUMNS($H$7:L$7)+2,0)/100)*(VLOOKUP($G69,FiveThirtyEightDATA!$A:$N,COLUMNS($H$7:L$7)+5,0))</f>
        <v>7.1778709439999991E-2</v>
      </c>
      <c r="M69" s="11">
        <f>M$7*(1-VLOOKUP(VLOOKUP($G69,Lookup!$C:$E,3,0),CBSDATA!$B:$I,COLUMNS($H$7:M$7)+2,0)/100)*(VLOOKUP($G69,FiveThirtyEightDATA!$A:$N,COLUMNS($H$7:M$7)+5,0))</f>
        <v>4.4917597439999998E-2</v>
      </c>
      <c r="O69" s="7">
        <f>SUM(H69:$H69)</f>
        <v>0.20575823112000002</v>
      </c>
      <c r="P69" s="7"/>
      <c r="Q69" s="11"/>
      <c r="R69" s="11"/>
      <c r="S69" s="11"/>
      <c r="T69" s="11"/>
    </row>
    <row r="70" spans="4:20" ht="17" thickBot="1" x14ac:dyDescent="0.25">
      <c r="D70" s="5"/>
      <c r="E70" t="s">
        <v>249</v>
      </c>
      <c r="F70">
        <v>10</v>
      </c>
      <c r="G70" t="str">
        <f>VLOOKUP(E70&amp;"_"&amp;F70,Lookup!A:C,3,0)</f>
        <v>Syracuse</v>
      </c>
      <c r="H70" s="8">
        <f>H$7*(1-VLOOKUP(VLOOKUP($G70,Lookup!$C:$E,3,0),CBSDATA!$B:$I,COLUMNS($H$7:H$7)+2,0)/100)*(VLOOKUP($G70,FiveThirtyEightDATA!$A:$N,COLUMNS($H$7:H$7)+5,0))</f>
        <v>0.28920039112000001</v>
      </c>
      <c r="I70" s="11">
        <f>I$7*(1-VLOOKUP(VLOOKUP($G70,Lookup!$C:$E,3,0),CBSDATA!$B:$I,COLUMNS($H$7:I$7)+2,0)/100)*(VLOOKUP($G70,FiveThirtyEightDATA!$A:$N,COLUMNS($H$7:I$7)+5,0))</f>
        <v>0.18767950191999999</v>
      </c>
      <c r="J70" s="11">
        <f>J$7*(1-VLOOKUP(VLOOKUP($G70,Lookup!$C:$E,3,0),CBSDATA!$B:$I,COLUMNS($H$7:J$7)+2,0)/100)*(VLOOKUP($G70,FiveThirtyEightDATA!$A:$N,COLUMNS($H$7:J$7)+5,0))</f>
        <v>0.17438089824</v>
      </c>
      <c r="K70" s="11">
        <f>K$7*(1-VLOOKUP(VLOOKUP($G70,Lookup!$C:$E,3,0),CBSDATA!$B:$I,COLUMNS($H$7:K$7)+2,0)/100)*(VLOOKUP($G70,FiveThirtyEightDATA!$A:$N,COLUMNS($H$7:K$7)+5,0))</f>
        <v>9.9935730400000006E-2</v>
      </c>
      <c r="L70" s="11">
        <f>L$7*(1-VLOOKUP(VLOOKUP($G70,Lookup!$C:$E,3,0),CBSDATA!$B:$I,COLUMNS($H$7:L$7)+2,0)/100)*(VLOOKUP($G70,FiveThirtyEightDATA!$A:$N,COLUMNS($H$7:L$7)+5,0))</f>
        <v>5.7472664319999998E-2</v>
      </c>
      <c r="M70" s="11">
        <f>M$7*(1-VLOOKUP(VLOOKUP($G70,Lookup!$C:$E,3,0),CBSDATA!$B:$I,COLUMNS($H$7:M$7)+2,0)/100)*(VLOOKUP($G70,FiveThirtyEightDATA!$A:$N,COLUMNS($H$7:M$7)+5,0))</f>
        <v>3.5985804160000003E-2</v>
      </c>
      <c r="O70" s="8"/>
      <c r="P70" s="11"/>
      <c r="Q70" s="11"/>
      <c r="R70" s="11"/>
      <c r="S70" s="11"/>
      <c r="T70" s="11"/>
    </row>
    <row r="71" spans="4:20" x14ac:dyDescent="0.2">
      <c r="D71" s="5"/>
      <c r="E71" t="s">
        <v>249</v>
      </c>
      <c r="F71">
        <v>2</v>
      </c>
      <c r="G71" t="str">
        <f>VLOOKUP(E71&amp;"_"&amp;F71,Lookup!A:C,3,0)</f>
        <v>Michigan State</v>
      </c>
      <c r="H71" s="7">
        <f>H$7*(1-VLOOKUP(VLOOKUP($G71,Lookup!$C:$E,3,0),CBSDATA!$B:$I,COLUMNS($H$7:H$7)+2,0)/100)*(VLOOKUP($G71,FiveThirtyEightDATA!$A:$N,COLUMNS($H$7:H$7)+5,0))</f>
        <v>1.0433710099999903E-2</v>
      </c>
      <c r="I71" s="11">
        <f>I$7*(1-VLOOKUP(VLOOKUP($G71,Lookup!$C:$E,3,0),CBSDATA!$B:$I,COLUMNS($H$7:I$7)+2,0)/100)*(VLOOKUP($G71,FiveThirtyEightDATA!$A:$N,COLUMNS($H$7:I$7)+5,0))</f>
        <v>0.12731285232000011</v>
      </c>
      <c r="J71" s="11">
        <f>J$7*(1-VLOOKUP(VLOOKUP($G71,Lookup!$C:$E,3,0),CBSDATA!$B:$I,COLUMNS($H$7:J$7)+2,0)/100)*(VLOOKUP($G71,FiveThirtyEightDATA!$A:$N,COLUMNS($H$7:J$7)+5,0))</f>
        <v>0.43536550583999983</v>
      </c>
      <c r="K71" s="11">
        <f>K$7*(1-VLOOKUP(VLOOKUP($G71,Lookup!$C:$E,3,0),CBSDATA!$B:$I,COLUMNS($H$7:K$7)+2,0)/100)*(VLOOKUP($G71,FiveThirtyEightDATA!$A:$N,COLUMNS($H$7:K$7)+5,0))</f>
        <v>1.0425702912000001</v>
      </c>
      <c r="L71" s="11">
        <f>L$7*(1-VLOOKUP(VLOOKUP($G71,Lookup!$C:$E,3,0),CBSDATA!$B:$I,COLUMNS($H$7:L$7)+2,0)/100)*(VLOOKUP($G71,FiveThirtyEightDATA!$A:$N,COLUMNS($H$7:L$7)+5,0))</f>
        <v>1.7214823718400001</v>
      </c>
      <c r="M71" s="11">
        <f>M$7*(1-VLOOKUP(VLOOKUP($G71,Lookup!$C:$E,3,0),CBSDATA!$B:$I,COLUMNS($H$7:M$7)+2,0)/100)*(VLOOKUP($G71,FiveThirtyEightDATA!$A:$N,COLUMNS($H$7:M$7)+5,0))</f>
        <v>2.2595496576</v>
      </c>
      <c r="O71" s="7">
        <f>SUM(H71:$I71)</f>
        <v>0.13774656242000002</v>
      </c>
      <c r="P71" s="11">
        <f>SUM(I71:$I71)</f>
        <v>0.12731285232000011</v>
      </c>
      <c r="Q71" s="11"/>
      <c r="R71" s="11"/>
      <c r="S71" s="11"/>
      <c r="T71" s="11"/>
    </row>
    <row r="72" spans="4:20" ht="17" thickBot="1" x14ac:dyDescent="0.25">
      <c r="D72" s="5"/>
      <c r="E72" t="s">
        <v>249</v>
      </c>
      <c r="F72">
        <v>15</v>
      </c>
      <c r="G72" t="str">
        <f>VLOOKUP(E72&amp;"_"&amp;F72,Lookup!A:C,3,0)</f>
        <v>Middle Tennessee</v>
      </c>
      <c r="H72" s="8">
        <f>H$7*(1-VLOOKUP(VLOOKUP($G72,Lookup!$C:$E,3,0),CBSDATA!$B:$I,COLUMNS($H$7:H$7)+2,0)/100)*(VLOOKUP($G72,FiveThirtyEightDATA!$A:$N,COLUMNS($H$7:H$7)+5,0))</f>
        <v>5.09146101E-2</v>
      </c>
      <c r="I72" s="8">
        <f>I$7*(1-VLOOKUP(VLOOKUP($G72,Lookup!$C:$E,3,0),CBSDATA!$B:$I,COLUMNS($H$7:I$7)+2,0)/100)*(VLOOKUP($G72,FiveThirtyEightDATA!$A:$N,COLUMNS($H$7:I$7)+5,0))</f>
        <v>2.6861960639999998E-2</v>
      </c>
      <c r="J72" s="8">
        <f>J$7*(1-VLOOKUP(VLOOKUP($G72,Lookup!$C:$E,3,0),CBSDATA!$B:$I,COLUMNS($H$7:J$7)+2,0)/100)*(VLOOKUP($G72,FiveThirtyEightDATA!$A:$N,COLUMNS($H$7:J$7)+5,0))</f>
        <v>1.151439288E-2</v>
      </c>
      <c r="K72" s="8">
        <f>K$7*(1-VLOOKUP(VLOOKUP($G72,Lookup!$C:$E,3,0),CBSDATA!$B:$I,COLUMNS($H$7:K$7)+2,0)/100)*(VLOOKUP($G72,FiveThirtyEightDATA!$A:$N,COLUMNS($H$7:K$7)+5,0))</f>
        <v>2.9072498400000003E-3</v>
      </c>
      <c r="L72" s="8">
        <f>L$7*(1-VLOOKUP(VLOOKUP($G72,Lookup!$C:$E,3,0),CBSDATA!$B:$I,COLUMNS($H$7:L$7)+2,0)/100)*(VLOOKUP($G72,FiveThirtyEightDATA!$A:$N,COLUMNS($H$7:L$7)+5,0))</f>
        <v>8.5311999999999996E-4</v>
      </c>
      <c r="M72" s="8">
        <f>M$7*(1-VLOOKUP(VLOOKUP($G72,Lookup!$C:$E,3,0),CBSDATA!$B:$I,COLUMNS($H$7:M$7)+2,0)/100)*(VLOOKUP($G72,FiveThirtyEightDATA!$A:$N,COLUMNS($H$7:M$7)+5,0))</f>
        <v>2.9184000000000002E-4</v>
      </c>
      <c r="O72" s="8"/>
      <c r="P72" s="8"/>
      <c r="Q72" s="8"/>
      <c r="R72" s="8"/>
      <c r="S72" s="8"/>
      <c r="T72" s="8"/>
    </row>
    <row r="74" spans="4:20" x14ac:dyDescent="0.2">
      <c r="Q74" s="5">
        <f>SUM(J57:K57)</f>
        <v>2.4294938806000004</v>
      </c>
    </row>
    <row r="75" spans="4:20" x14ac:dyDescent="0.2">
      <c r="Q75" s="5">
        <f>SUM(J61:K61)</f>
        <v>1.8530825875199999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K6" sqref="K6"/>
    </sheetView>
  </sheetViews>
  <sheetFormatPr baseColWidth="10" defaultRowHeight="16" x14ac:dyDescent="0.2"/>
  <sheetData>
    <row r="1" spans="1:9" x14ac:dyDescent="0.2">
      <c r="A1" t="s">
        <v>1</v>
      </c>
      <c r="B1" t="s">
        <v>2</v>
      </c>
      <c r="C1" t="s">
        <v>3</v>
      </c>
      <c r="D1" t="s">
        <v>154</v>
      </c>
      <c r="E1" t="s">
        <v>155</v>
      </c>
      <c r="F1" t="s">
        <v>156</v>
      </c>
      <c r="G1" t="s">
        <v>157</v>
      </c>
      <c r="H1" t="s">
        <v>158</v>
      </c>
      <c r="I1" t="s">
        <v>159</v>
      </c>
    </row>
    <row r="2" spans="1:9" x14ac:dyDescent="0.2">
      <c r="A2" t="s">
        <v>60</v>
      </c>
      <c r="B2" t="s">
        <v>61</v>
      </c>
      <c r="C2">
        <v>1</v>
      </c>
      <c r="D2">
        <v>99.4</v>
      </c>
      <c r="E2">
        <v>93.2</v>
      </c>
      <c r="F2">
        <v>81.400000000000006</v>
      </c>
      <c r="G2">
        <v>68.2</v>
      </c>
      <c r="H2">
        <v>52.4</v>
      </c>
      <c r="I2">
        <v>27.6</v>
      </c>
    </row>
    <row r="3" spans="1:9" x14ac:dyDescent="0.2">
      <c r="A3" t="s">
        <v>93</v>
      </c>
      <c r="B3" t="s">
        <v>94</v>
      </c>
      <c r="C3">
        <v>1</v>
      </c>
      <c r="D3">
        <v>99.2</v>
      </c>
      <c r="E3">
        <v>89</v>
      </c>
      <c r="F3">
        <v>58</v>
      </c>
      <c r="G3">
        <v>26.6</v>
      </c>
      <c r="H3">
        <v>9</v>
      </c>
      <c r="I3">
        <v>4.0999999999999996</v>
      </c>
    </row>
    <row r="4" spans="1:9" x14ac:dyDescent="0.2">
      <c r="A4" t="s">
        <v>78</v>
      </c>
      <c r="B4" t="s">
        <v>79</v>
      </c>
      <c r="C4">
        <v>1</v>
      </c>
      <c r="D4">
        <v>99.4</v>
      </c>
      <c r="E4">
        <v>94.7</v>
      </c>
      <c r="F4">
        <v>67.5</v>
      </c>
      <c r="G4">
        <v>55.1</v>
      </c>
      <c r="H4">
        <v>29.8</v>
      </c>
      <c r="I4">
        <v>17.3</v>
      </c>
    </row>
    <row r="5" spans="1:9" x14ac:dyDescent="0.2">
      <c r="A5" t="s">
        <v>137</v>
      </c>
      <c r="B5" t="s">
        <v>138</v>
      </c>
      <c r="C5">
        <v>1</v>
      </c>
      <c r="D5">
        <v>99</v>
      </c>
      <c r="E5">
        <v>91.5</v>
      </c>
      <c r="F5">
        <v>71.099999999999994</v>
      </c>
      <c r="G5">
        <v>24.6</v>
      </c>
      <c r="H5">
        <v>9.8000000000000007</v>
      </c>
      <c r="I5">
        <v>4.4000000000000004</v>
      </c>
    </row>
    <row r="6" spans="1:9" x14ac:dyDescent="0.2">
      <c r="A6" t="s">
        <v>135</v>
      </c>
      <c r="B6" t="s">
        <v>136</v>
      </c>
      <c r="C6">
        <v>2</v>
      </c>
      <c r="D6">
        <v>98.2</v>
      </c>
      <c r="E6">
        <v>77.599999999999994</v>
      </c>
      <c r="F6">
        <v>49.9</v>
      </c>
      <c r="G6">
        <v>12.4</v>
      </c>
      <c r="H6">
        <v>6.3</v>
      </c>
      <c r="I6">
        <v>2.2999999999999998</v>
      </c>
    </row>
    <row r="7" spans="1:9" x14ac:dyDescent="0.2">
      <c r="A7" t="s">
        <v>91</v>
      </c>
      <c r="B7" t="s">
        <v>92</v>
      </c>
      <c r="C7">
        <v>2</v>
      </c>
      <c r="D7">
        <v>98.7</v>
      </c>
      <c r="E7">
        <v>89.6</v>
      </c>
      <c r="F7">
        <v>66.099999999999994</v>
      </c>
      <c r="G7">
        <v>43.2</v>
      </c>
      <c r="H7">
        <v>14.5</v>
      </c>
      <c r="I7">
        <v>5.2</v>
      </c>
    </row>
    <row r="8" spans="1:9" x14ac:dyDescent="0.2">
      <c r="A8" t="s">
        <v>150</v>
      </c>
      <c r="B8" t="s">
        <v>151</v>
      </c>
      <c r="C8">
        <v>2</v>
      </c>
      <c r="D8">
        <v>97.4</v>
      </c>
      <c r="E8">
        <v>74.099999999999994</v>
      </c>
      <c r="F8">
        <v>37</v>
      </c>
      <c r="G8">
        <v>9.6999999999999993</v>
      </c>
      <c r="H8">
        <v>3.2</v>
      </c>
      <c r="I8">
        <v>1.3</v>
      </c>
    </row>
    <row r="9" spans="1:9" x14ac:dyDescent="0.2">
      <c r="A9" t="s">
        <v>72</v>
      </c>
      <c r="B9" t="s">
        <v>73</v>
      </c>
      <c r="C9">
        <v>2</v>
      </c>
      <c r="D9">
        <v>98.9</v>
      </c>
      <c r="E9">
        <v>91.8</v>
      </c>
      <c r="F9">
        <v>81.7</v>
      </c>
      <c r="G9">
        <v>61.6</v>
      </c>
      <c r="H9">
        <v>37.700000000000003</v>
      </c>
      <c r="I9">
        <v>21</v>
      </c>
    </row>
    <row r="10" spans="1:9" x14ac:dyDescent="0.2">
      <c r="A10" t="s">
        <v>67</v>
      </c>
      <c r="B10" t="s">
        <v>68</v>
      </c>
      <c r="C10">
        <v>3</v>
      </c>
      <c r="D10">
        <v>94</v>
      </c>
      <c r="E10">
        <v>58.7</v>
      </c>
      <c r="F10">
        <v>26.2</v>
      </c>
      <c r="G10">
        <v>5</v>
      </c>
      <c r="H10">
        <v>2.2000000000000002</v>
      </c>
      <c r="I10">
        <v>0.7</v>
      </c>
    </row>
    <row r="11" spans="1:9" x14ac:dyDescent="0.2">
      <c r="A11" t="s">
        <v>126</v>
      </c>
      <c r="B11" t="s">
        <v>127</v>
      </c>
      <c r="C11">
        <v>3</v>
      </c>
      <c r="D11">
        <v>94.5</v>
      </c>
      <c r="E11">
        <v>69.599999999999994</v>
      </c>
      <c r="F11">
        <v>23</v>
      </c>
      <c r="G11">
        <v>12</v>
      </c>
      <c r="H11">
        <v>3.3</v>
      </c>
      <c r="I11">
        <v>0.8</v>
      </c>
    </row>
    <row r="12" spans="1:9" x14ac:dyDescent="0.2">
      <c r="A12" t="s">
        <v>145</v>
      </c>
      <c r="B12" t="s">
        <v>146</v>
      </c>
      <c r="C12">
        <v>3</v>
      </c>
      <c r="D12">
        <v>93.2</v>
      </c>
      <c r="E12">
        <v>69.099999999999994</v>
      </c>
      <c r="F12">
        <v>42.7</v>
      </c>
      <c r="G12">
        <v>9.6999999999999993</v>
      </c>
      <c r="H12">
        <v>3.3</v>
      </c>
      <c r="I12">
        <v>1.3</v>
      </c>
    </row>
    <row r="13" spans="1:9" x14ac:dyDescent="0.2">
      <c r="A13" t="s">
        <v>131</v>
      </c>
      <c r="B13" t="s">
        <v>132</v>
      </c>
      <c r="C13">
        <v>3</v>
      </c>
      <c r="D13">
        <v>92.2</v>
      </c>
      <c r="E13">
        <v>57.9</v>
      </c>
      <c r="F13">
        <v>8.4</v>
      </c>
      <c r="G13">
        <v>3.4</v>
      </c>
      <c r="H13">
        <v>1.2</v>
      </c>
      <c r="I13">
        <v>0.4</v>
      </c>
    </row>
    <row r="14" spans="1:9" x14ac:dyDescent="0.2">
      <c r="A14" t="s">
        <v>20</v>
      </c>
      <c r="B14" t="s">
        <v>21</v>
      </c>
      <c r="C14">
        <v>4</v>
      </c>
      <c r="D14">
        <v>84.1</v>
      </c>
      <c r="E14">
        <v>36</v>
      </c>
      <c r="F14">
        <v>5.3</v>
      </c>
      <c r="G14">
        <v>2.8</v>
      </c>
      <c r="H14">
        <v>1.1000000000000001</v>
      </c>
      <c r="I14">
        <v>0.3</v>
      </c>
    </row>
    <row r="15" spans="1:9" x14ac:dyDescent="0.2">
      <c r="A15" t="s">
        <v>33</v>
      </c>
      <c r="B15" t="s">
        <v>34</v>
      </c>
      <c r="C15">
        <v>4</v>
      </c>
      <c r="D15">
        <v>93.9</v>
      </c>
      <c r="E15">
        <v>57.4</v>
      </c>
      <c r="F15">
        <v>25.3</v>
      </c>
      <c r="G15">
        <v>11.2</v>
      </c>
      <c r="H15">
        <v>3.9</v>
      </c>
      <c r="I15">
        <v>1.6</v>
      </c>
    </row>
    <row r="16" spans="1:9" x14ac:dyDescent="0.2">
      <c r="A16" t="s">
        <v>62</v>
      </c>
      <c r="B16" t="s">
        <v>63</v>
      </c>
      <c r="C16">
        <v>4</v>
      </c>
      <c r="D16">
        <v>95.8</v>
      </c>
      <c r="E16">
        <v>68.7</v>
      </c>
      <c r="F16">
        <v>23.4</v>
      </c>
      <c r="G16">
        <v>16.899999999999999</v>
      </c>
      <c r="H16">
        <v>8.1999999999999993</v>
      </c>
      <c r="I16">
        <v>5.0999999999999996</v>
      </c>
    </row>
    <row r="17" spans="1:9" x14ac:dyDescent="0.2">
      <c r="A17" t="s">
        <v>58</v>
      </c>
      <c r="B17" t="s">
        <v>59</v>
      </c>
      <c r="C17">
        <v>4</v>
      </c>
      <c r="D17">
        <v>86.9</v>
      </c>
      <c r="E17">
        <v>42</v>
      </c>
      <c r="F17">
        <v>11.3</v>
      </c>
      <c r="G17">
        <v>2.7</v>
      </c>
      <c r="H17">
        <v>0.8</v>
      </c>
      <c r="I17">
        <v>0.3</v>
      </c>
    </row>
    <row r="18" spans="1:9" x14ac:dyDescent="0.2">
      <c r="A18" t="s">
        <v>64</v>
      </c>
      <c r="B18" t="s">
        <v>65</v>
      </c>
      <c r="C18">
        <v>5</v>
      </c>
      <c r="D18">
        <v>89.2</v>
      </c>
      <c r="E18">
        <v>57.6</v>
      </c>
      <c r="F18">
        <v>8.9</v>
      </c>
      <c r="G18">
        <v>5.2</v>
      </c>
      <c r="H18">
        <v>2.4</v>
      </c>
      <c r="I18">
        <v>0.8</v>
      </c>
    </row>
    <row r="19" spans="1:9" x14ac:dyDescent="0.2">
      <c r="A19" t="s">
        <v>11</v>
      </c>
      <c r="B19" t="s">
        <v>12</v>
      </c>
      <c r="C19">
        <v>5</v>
      </c>
      <c r="D19">
        <v>86</v>
      </c>
      <c r="E19">
        <v>38.5</v>
      </c>
      <c r="F19">
        <v>12.8</v>
      </c>
      <c r="G19">
        <v>3</v>
      </c>
      <c r="H19">
        <v>0.8</v>
      </c>
      <c r="I19">
        <v>0.2</v>
      </c>
    </row>
    <row r="20" spans="1:9" x14ac:dyDescent="0.2">
      <c r="A20" t="s">
        <v>51</v>
      </c>
      <c r="B20" t="s">
        <v>52</v>
      </c>
      <c r="C20">
        <v>5</v>
      </c>
      <c r="D20">
        <v>89.3</v>
      </c>
      <c r="E20">
        <v>28.4</v>
      </c>
      <c r="F20">
        <v>6.8</v>
      </c>
      <c r="G20">
        <v>3.8</v>
      </c>
      <c r="H20">
        <v>1.5</v>
      </c>
      <c r="I20">
        <v>0.8</v>
      </c>
    </row>
    <row r="21" spans="1:9" x14ac:dyDescent="0.2">
      <c r="A21" t="s">
        <v>102</v>
      </c>
      <c r="B21" t="s">
        <v>103</v>
      </c>
      <c r="C21">
        <v>5</v>
      </c>
      <c r="D21">
        <v>88.7</v>
      </c>
      <c r="E21">
        <v>51.9</v>
      </c>
      <c r="F21">
        <v>13.4</v>
      </c>
      <c r="G21">
        <v>3</v>
      </c>
      <c r="H21">
        <v>0.9</v>
      </c>
      <c r="I21">
        <v>0.4</v>
      </c>
    </row>
    <row r="22" spans="1:9" x14ac:dyDescent="0.2">
      <c r="A22" t="s">
        <v>4</v>
      </c>
      <c r="B22" t="s">
        <v>5</v>
      </c>
      <c r="C22">
        <v>6</v>
      </c>
      <c r="D22">
        <v>83.8</v>
      </c>
      <c r="E22">
        <v>35.5</v>
      </c>
      <c r="F22">
        <v>14.3</v>
      </c>
      <c r="G22">
        <v>2.5</v>
      </c>
      <c r="H22">
        <v>1.1000000000000001</v>
      </c>
      <c r="I22">
        <v>0.5</v>
      </c>
    </row>
    <row r="23" spans="1:9" x14ac:dyDescent="0.2">
      <c r="A23" t="s">
        <v>124</v>
      </c>
      <c r="B23" t="s">
        <v>125</v>
      </c>
      <c r="C23">
        <v>6</v>
      </c>
      <c r="D23">
        <v>72.900000000000006</v>
      </c>
      <c r="E23">
        <v>22.5</v>
      </c>
      <c r="F23">
        <v>5.7</v>
      </c>
      <c r="G23">
        <v>1.6</v>
      </c>
      <c r="H23">
        <v>0.5</v>
      </c>
      <c r="I23">
        <v>0.2</v>
      </c>
    </row>
    <row r="24" spans="1:9" x14ac:dyDescent="0.2">
      <c r="A24" t="s">
        <v>89</v>
      </c>
      <c r="B24" t="s">
        <v>90</v>
      </c>
      <c r="C24">
        <v>6</v>
      </c>
      <c r="D24">
        <v>85.2</v>
      </c>
      <c r="E24">
        <v>25.8</v>
      </c>
      <c r="F24">
        <v>10.5</v>
      </c>
      <c r="G24">
        <v>1.9</v>
      </c>
      <c r="H24">
        <v>0.7</v>
      </c>
      <c r="I24">
        <v>0.3</v>
      </c>
    </row>
    <row r="25" spans="1:9" x14ac:dyDescent="0.2">
      <c r="A25" t="s">
        <v>107</v>
      </c>
      <c r="B25" t="s">
        <v>108</v>
      </c>
      <c r="C25">
        <v>6</v>
      </c>
      <c r="D25">
        <v>55.8</v>
      </c>
      <c r="E25">
        <v>23.5</v>
      </c>
      <c r="F25">
        <v>4</v>
      </c>
      <c r="G25">
        <v>1.5</v>
      </c>
      <c r="H25">
        <v>0.5</v>
      </c>
      <c r="I25">
        <v>0.2</v>
      </c>
    </row>
    <row r="26" spans="1:9" x14ac:dyDescent="0.2">
      <c r="A26" t="s">
        <v>55</v>
      </c>
      <c r="B26" t="s">
        <v>56</v>
      </c>
      <c r="C26">
        <v>7</v>
      </c>
      <c r="D26">
        <v>64.900000000000006</v>
      </c>
      <c r="E26">
        <v>16.3</v>
      </c>
      <c r="F26">
        <v>6.5</v>
      </c>
      <c r="G26">
        <v>1</v>
      </c>
      <c r="H26">
        <v>0.4</v>
      </c>
      <c r="I26">
        <v>0.2</v>
      </c>
    </row>
    <row r="27" spans="1:9" x14ac:dyDescent="0.2">
      <c r="A27" t="s">
        <v>96</v>
      </c>
      <c r="B27" t="s">
        <v>97</v>
      </c>
      <c r="C27">
        <v>7</v>
      </c>
      <c r="D27">
        <v>44.8</v>
      </c>
      <c r="E27">
        <v>4.9000000000000004</v>
      </c>
      <c r="F27">
        <v>1.7</v>
      </c>
      <c r="G27">
        <v>0.3</v>
      </c>
      <c r="H27">
        <v>0.1</v>
      </c>
      <c r="I27">
        <v>0.1</v>
      </c>
    </row>
    <row r="28" spans="1:9" x14ac:dyDescent="0.2">
      <c r="A28" t="s">
        <v>148</v>
      </c>
      <c r="B28" t="s">
        <v>149</v>
      </c>
      <c r="C28">
        <v>7</v>
      </c>
      <c r="D28">
        <v>67.400000000000006</v>
      </c>
      <c r="E28">
        <v>18.8</v>
      </c>
      <c r="F28">
        <v>6.6</v>
      </c>
      <c r="G28">
        <v>1.3</v>
      </c>
      <c r="H28">
        <v>0.6</v>
      </c>
      <c r="I28">
        <v>0.3</v>
      </c>
    </row>
    <row r="29" spans="1:9" x14ac:dyDescent="0.2">
      <c r="A29" t="s">
        <v>31</v>
      </c>
      <c r="B29" t="s">
        <v>32</v>
      </c>
      <c r="C29">
        <v>7</v>
      </c>
      <c r="D29">
        <v>60.7</v>
      </c>
      <c r="E29">
        <v>4.2</v>
      </c>
      <c r="F29">
        <v>1.6</v>
      </c>
      <c r="G29">
        <v>0.4</v>
      </c>
      <c r="H29">
        <v>0.1</v>
      </c>
      <c r="I29">
        <v>0.1</v>
      </c>
    </row>
    <row r="30" spans="1:9" x14ac:dyDescent="0.2">
      <c r="A30" t="s">
        <v>26</v>
      </c>
      <c r="B30" t="s">
        <v>27</v>
      </c>
      <c r="C30">
        <v>8</v>
      </c>
      <c r="D30">
        <v>30.4</v>
      </c>
      <c r="E30">
        <v>1.4</v>
      </c>
      <c r="F30">
        <v>0.7</v>
      </c>
      <c r="G30">
        <v>0.2</v>
      </c>
      <c r="H30">
        <v>0.1</v>
      </c>
      <c r="I30">
        <v>0.1</v>
      </c>
    </row>
    <row r="31" spans="1:9" x14ac:dyDescent="0.2">
      <c r="A31" t="s">
        <v>105</v>
      </c>
      <c r="B31" t="s">
        <v>106</v>
      </c>
      <c r="C31">
        <v>8</v>
      </c>
      <c r="D31">
        <v>53</v>
      </c>
      <c r="E31">
        <v>5.5</v>
      </c>
      <c r="F31">
        <v>1.8</v>
      </c>
      <c r="G31">
        <v>0.5</v>
      </c>
      <c r="H31">
        <v>0.1</v>
      </c>
      <c r="I31">
        <v>0.1</v>
      </c>
    </row>
    <row r="32" spans="1:9" x14ac:dyDescent="0.2">
      <c r="A32" t="s">
        <v>114</v>
      </c>
      <c r="B32" t="s">
        <v>114</v>
      </c>
      <c r="C32">
        <v>8</v>
      </c>
      <c r="D32">
        <v>37</v>
      </c>
      <c r="E32">
        <v>1.9</v>
      </c>
      <c r="F32">
        <v>0.7</v>
      </c>
      <c r="G32">
        <v>0.3</v>
      </c>
      <c r="H32">
        <v>0.1</v>
      </c>
      <c r="I32">
        <v>0</v>
      </c>
    </row>
    <row r="33" spans="1:9" x14ac:dyDescent="0.2">
      <c r="A33" t="s">
        <v>128</v>
      </c>
      <c r="B33" t="s">
        <v>129</v>
      </c>
      <c r="C33">
        <v>8</v>
      </c>
      <c r="D33">
        <v>35.799999999999997</v>
      </c>
      <c r="E33">
        <v>2.7</v>
      </c>
      <c r="F33">
        <v>1.1000000000000001</v>
      </c>
      <c r="G33">
        <v>0.3</v>
      </c>
      <c r="H33">
        <v>0.1</v>
      </c>
      <c r="I33">
        <v>0</v>
      </c>
    </row>
    <row r="34" spans="1:9" x14ac:dyDescent="0.2">
      <c r="A34" t="s">
        <v>29</v>
      </c>
      <c r="B34" t="s">
        <v>30</v>
      </c>
      <c r="C34">
        <v>9</v>
      </c>
      <c r="D34">
        <v>69.599999999999994</v>
      </c>
      <c r="E34">
        <v>5.0999999999999996</v>
      </c>
      <c r="F34">
        <v>3.1</v>
      </c>
      <c r="G34">
        <v>1.7</v>
      </c>
      <c r="H34">
        <v>1</v>
      </c>
      <c r="I34">
        <v>0.6</v>
      </c>
    </row>
    <row r="35" spans="1:9" x14ac:dyDescent="0.2">
      <c r="A35" t="s">
        <v>24</v>
      </c>
      <c r="B35" t="s">
        <v>25</v>
      </c>
      <c r="C35">
        <v>9</v>
      </c>
      <c r="D35">
        <v>47</v>
      </c>
      <c r="E35">
        <v>5.3</v>
      </c>
      <c r="F35">
        <v>1.4</v>
      </c>
      <c r="G35">
        <v>0.4</v>
      </c>
      <c r="H35">
        <v>0.1</v>
      </c>
      <c r="I35">
        <v>0.1</v>
      </c>
    </row>
    <row r="36" spans="1:9" x14ac:dyDescent="0.2">
      <c r="A36" t="s">
        <v>100</v>
      </c>
      <c r="B36" t="s">
        <v>101</v>
      </c>
      <c r="C36">
        <v>9</v>
      </c>
      <c r="D36">
        <v>63</v>
      </c>
      <c r="E36">
        <v>3.1</v>
      </c>
      <c r="F36">
        <v>0.9</v>
      </c>
      <c r="G36">
        <v>0.4</v>
      </c>
      <c r="H36">
        <v>0.2</v>
      </c>
      <c r="I36">
        <v>0.1</v>
      </c>
    </row>
    <row r="37" spans="1:9" x14ac:dyDescent="0.2">
      <c r="A37" t="s">
        <v>15</v>
      </c>
      <c r="B37" t="s">
        <v>16</v>
      </c>
      <c r="C37">
        <v>9</v>
      </c>
      <c r="D37">
        <v>64.2</v>
      </c>
      <c r="E37">
        <v>5.4</v>
      </c>
      <c r="F37">
        <v>2.2000000000000002</v>
      </c>
      <c r="G37">
        <v>0.5</v>
      </c>
      <c r="H37">
        <v>0.1</v>
      </c>
      <c r="I37">
        <v>0.1</v>
      </c>
    </row>
    <row r="38" spans="1:9" x14ac:dyDescent="0.2">
      <c r="A38" t="s">
        <v>122</v>
      </c>
      <c r="B38" t="s">
        <v>123</v>
      </c>
      <c r="C38">
        <v>10</v>
      </c>
      <c r="D38">
        <v>35.1</v>
      </c>
      <c r="E38">
        <v>5.5</v>
      </c>
      <c r="F38">
        <v>1.3</v>
      </c>
      <c r="G38">
        <v>0.1</v>
      </c>
      <c r="H38">
        <v>0</v>
      </c>
      <c r="I38">
        <v>0</v>
      </c>
    </row>
    <row r="39" spans="1:9" x14ac:dyDescent="0.2">
      <c r="A39" t="s">
        <v>140</v>
      </c>
      <c r="B39" t="s">
        <v>140</v>
      </c>
      <c r="C39">
        <v>10</v>
      </c>
      <c r="D39">
        <v>55.2</v>
      </c>
      <c r="E39">
        <v>5.0999999999999996</v>
      </c>
      <c r="F39">
        <v>1.7</v>
      </c>
      <c r="G39">
        <v>0.3</v>
      </c>
      <c r="H39">
        <v>0.1</v>
      </c>
      <c r="I39">
        <v>0</v>
      </c>
    </row>
    <row r="40" spans="1:9" x14ac:dyDescent="0.2">
      <c r="A40" t="s">
        <v>98</v>
      </c>
      <c r="B40" t="s">
        <v>99</v>
      </c>
      <c r="C40">
        <v>10</v>
      </c>
      <c r="D40">
        <v>32.6</v>
      </c>
      <c r="E40">
        <v>6.5</v>
      </c>
      <c r="F40">
        <v>1.6</v>
      </c>
      <c r="G40">
        <v>0.2</v>
      </c>
      <c r="H40">
        <v>0.1</v>
      </c>
      <c r="I40">
        <v>0</v>
      </c>
    </row>
    <row r="41" spans="1:9" x14ac:dyDescent="0.2">
      <c r="A41" t="s">
        <v>120</v>
      </c>
      <c r="B41" t="s">
        <v>121</v>
      </c>
      <c r="C41">
        <v>10</v>
      </c>
      <c r="D41">
        <v>39.299999999999997</v>
      </c>
      <c r="E41">
        <v>3.6</v>
      </c>
      <c r="F41">
        <v>1.6</v>
      </c>
      <c r="G41">
        <v>0.5</v>
      </c>
      <c r="H41">
        <v>0.2</v>
      </c>
      <c r="I41">
        <v>0.2</v>
      </c>
    </row>
    <row r="42" spans="1:9" x14ac:dyDescent="0.2">
      <c r="B42" t="s">
        <v>134</v>
      </c>
      <c r="C42">
        <v>11</v>
      </c>
      <c r="D42">
        <v>16.2</v>
      </c>
      <c r="E42">
        <v>4.5999999999999996</v>
      </c>
      <c r="F42">
        <v>1.3</v>
      </c>
      <c r="G42">
        <v>0.3</v>
      </c>
      <c r="H42">
        <v>0.1</v>
      </c>
      <c r="I42">
        <v>0.1</v>
      </c>
    </row>
    <row r="43" spans="1:9" x14ac:dyDescent="0.2">
      <c r="A43" t="s">
        <v>87</v>
      </c>
      <c r="B43" t="s">
        <v>88</v>
      </c>
      <c r="C43">
        <v>11</v>
      </c>
      <c r="D43">
        <v>27.1</v>
      </c>
      <c r="E43">
        <v>6.5</v>
      </c>
      <c r="F43">
        <v>1.2</v>
      </c>
      <c r="G43">
        <v>0.3</v>
      </c>
      <c r="H43">
        <v>0.1</v>
      </c>
      <c r="I43">
        <v>0</v>
      </c>
    </row>
    <row r="44" spans="1:9" x14ac:dyDescent="0.2">
      <c r="B44" t="s">
        <v>70</v>
      </c>
      <c r="C44">
        <v>11</v>
      </c>
      <c r="D44">
        <v>14.8</v>
      </c>
      <c r="E44">
        <v>3.3</v>
      </c>
      <c r="F44">
        <v>1</v>
      </c>
      <c r="G44">
        <v>0.2</v>
      </c>
      <c r="H44">
        <v>0.1</v>
      </c>
      <c r="I44">
        <v>0.1</v>
      </c>
    </row>
    <row r="45" spans="1:9" x14ac:dyDescent="0.2">
      <c r="A45" t="s">
        <v>41</v>
      </c>
      <c r="B45" t="s">
        <v>42</v>
      </c>
      <c r="C45">
        <v>11</v>
      </c>
      <c r="D45">
        <v>44.2</v>
      </c>
      <c r="E45">
        <v>17.2</v>
      </c>
      <c r="F45">
        <v>2.2000000000000002</v>
      </c>
      <c r="G45">
        <v>0.9</v>
      </c>
      <c r="H45">
        <v>0.3</v>
      </c>
      <c r="I45">
        <v>0.1</v>
      </c>
    </row>
    <row r="46" spans="1:9" x14ac:dyDescent="0.2">
      <c r="A46" t="s">
        <v>110</v>
      </c>
      <c r="B46" t="s">
        <v>111</v>
      </c>
      <c r="C46">
        <v>12</v>
      </c>
      <c r="D46">
        <v>10.8</v>
      </c>
      <c r="E46">
        <v>2.9</v>
      </c>
      <c r="F46">
        <v>0.2</v>
      </c>
      <c r="G46">
        <v>0.1</v>
      </c>
      <c r="H46">
        <v>0</v>
      </c>
      <c r="I46">
        <v>0</v>
      </c>
    </row>
    <row r="47" spans="1:9" x14ac:dyDescent="0.2">
      <c r="A47" t="s">
        <v>152</v>
      </c>
      <c r="B47" t="s">
        <v>153</v>
      </c>
      <c r="C47">
        <v>12</v>
      </c>
      <c r="D47">
        <v>14</v>
      </c>
      <c r="E47">
        <v>3</v>
      </c>
      <c r="F47">
        <v>0.4</v>
      </c>
      <c r="G47">
        <v>0.1</v>
      </c>
      <c r="H47">
        <v>0</v>
      </c>
      <c r="I47">
        <v>0</v>
      </c>
    </row>
    <row r="48" spans="1:9" x14ac:dyDescent="0.2">
      <c r="A48" t="s">
        <v>22</v>
      </c>
      <c r="B48" t="s">
        <v>23</v>
      </c>
      <c r="C48">
        <v>12</v>
      </c>
      <c r="D48">
        <v>10.7</v>
      </c>
      <c r="E48">
        <v>1.7</v>
      </c>
      <c r="F48">
        <v>0.2</v>
      </c>
      <c r="G48">
        <v>0.1</v>
      </c>
      <c r="H48">
        <v>0</v>
      </c>
      <c r="I48">
        <v>0</v>
      </c>
    </row>
    <row r="49" spans="1:9" x14ac:dyDescent="0.2">
      <c r="A49" t="s">
        <v>7</v>
      </c>
      <c r="B49" t="s">
        <v>8</v>
      </c>
      <c r="C49">
        <v>12</v>
      </c>
      <c r="D49">
        <v>11.3</v>
      </c>
      <c r="E49">
        <v>3.4</v>
      </c>
      <c r="F49">
        <v>0.3</v>
      </c>
      <c r="G49">
        <v>0.1</v>
      </c>
      <c r="H49">
        <v>0.1</v>
      </c>
      <c r="I49">
        <v>0</v>
      </c>
    </row>
    <row r="50" spans="1:9" x14ac:dyDescent="0.2">
      <c r="A50" t="s">
        <v>47</v>
      </c>
      <c r="B50" t="s">
        <v>48</v>
      </c>
      <c r="C50">
        <v>13</v>
      </c>
      <c r="D50">
        <v>15.9</v>
      </c>
      <c r="E50">
        <v>3.4</v>
      </c>
      <c r="F50">
        <v>0.3</v>
      </c>
      <c r="G50">
        <v>0.1</v>
      </c>
      <c r="H50">
        <v>0.1</v>
      </c>
      <c r="I50">
        <v>0</v>
      </c>
    </row>
    <row r="51" spans="1:9" x14ac:dyDescent="0.2">
      <c r="A51" t="s">
        <v>84</v>
      </c>
      <c r="B51" t="s">
        <v>85</v>
      </c>
      <c r="C51">
        <v>13</v>
      </c>
      <c r="D51">
        <v>6.1</v>
      </c>
      <c r="E51">
        <v>1.1000000000000001</v>
      </c>
      <c r="F51">
        <v>0.1</v>
      </c>
      <c r="G51">
        <v>0</v>
      </c>
      <c r="H51">
        <v>0</v>
      </c>
      <c r="I51">
        <v>0</v>
      </c>
    </row>
    <row r="52" spans="1:9" x14ac:dyDescent="0.2">
      <c r="A52" t="s">
        <v>118</v>
      </c>
      <c r="B52" t="s">
        <v>119</v>
      </c>
      <c r="C52">
        <v>13</v>
      </c>
      <c r="D52">
        <v>4.2</v>
      </c>
      <c r="E52">
        <v>1.2</v>
      </c>
      <c r="F52">
        <v>0.2</v>
      </c>
      <c r="G52">
        <v>0.1</v>
      </c>
      <c r="H52">
        <v>0</v>
      </c>
      <c r="I52">
        <v>0</v>
      </c>
    </row>
    <row r="53" spans="1:9" x14ac:dyDescent="0.2">
      <c r="A53" t="s">
        <v>53</v>
      </c>
      <c r="B53" t="s">
        <v>54</v>
      </c>
      <c r="C53">
        <v>13</v>
      </c>
      <c r="D53">
        <v>13.1</v>
      </c>
      <c r="E53">
        <v>2.7</v>
      </c>
      <c r="F53">
        <v>0.3</v>
      </c>
      <c r="G53">
        <v>0.1</v>
      </c>
      <c r="H53">
        <v>0</v>
      </c>
      <c r="I53">
        <v>0</v>
      </c>
    </row>
    <row r="54" spans="1:9" x14ac:dyDescent="0.2">
      <c r="A54" t="s">
        <v>13</v>
      </c>
      <c r="B54" t="s">
        <v>14</v>
      </c>
      <c r="C54">
        <v>14</v>
      </c>
      <c r="D54">
        <v>6</v>
      </c>
      <c r="E54">
        <v>1.2</v>
      </c>
      <c r="F54">
        <v>0.2</v>
      </c>
      <c r="G54">
        <v>0.1</v>
      </c>
      <c r="H54">
        <v>0</v>
      </c>
      <c r="I54">
        <v>0</v>
      </c>
    </row>
    <row r="55" spans="1:9" x14ac:dyDescent="0.2">
      <c r="A55" t="s">
        <v>43</v>
      </c>
      <c r="B55" t="s">
        <v>44</v>
      </c>
      <c r="C55">
        <v>14</v>
      </c>
      <c r="D55">
        <v>5.5</v>
      </c>
      <c r="E55">
        <v>1.4</v>
      </c>
      <c r="F55">
        <v>0.2</v>
      </c>
      <c r="G55">
        <v>0.1</v>
      </c>
      <c r="H55">
        <v>0</v>
      </c>
      <c r="I55">
        <v>0</v>
      </c>
    </row>
    <row r="56" spans="1:9" x14ac:dyDescent="0.2">
      <c r="A56" t="s">
        <v>116</v>
      </c>
      <c r="B56" t="s">
        <v>117</v>
      </c>
      <c r="C56">
        <v>14</v>
      </c>
      <c r="D56">
        <v>6.8</v>
      </c>
      <c r="E56">
        <v>1.8</v>
      </c>
      <c r="F56">
        <v>0.3</v>
      </c>
      <c r="G56">
        <v>0.1</v>
      </c>
      <c r="H56">
        <v>0</v>
      </c>
      <c r="I56">
        <v>0</v>
      </c>
    </row>
    <row r="57" spans="1:9" x14ac:dyDescent="0.2">
      <c r="A57" t="s">
        <v>39</v>
      </c>
      <c r="B57" t="s">
        <v>40</v>
      </c>
      <c r="C57">
        <v>14</v>
      </c>
      <c r="D57">
        <v>7.8</v>
      </c>
      <c r="E57">
        <v>1.5</v>
      </c>
      <c r="F57">
        <v>0.2</v>
      </c>
      <c r="G57">
        <v>0.1</v>
      </c>
      <c r="H57">
        <v>0</v>
      </c>
      <c r="I57">
        <v>0</v>
      </c>
    </row>
    <row r="58" spans="1:9" x14ac:dyDescent="0.2">
      <c r="A58" t="s">
        <v>81</v>
      </c>
      <c r="B58" t="s">
        <v>82</v>
      </c>
      <c r="C58">
        <v>15</v>
      </c>
      <c r="D58">
        <v>1.8</v>
      </c>
      <c r="E58">
        <v>0.5</v>
      </c>
      <c r="F58">
        <v>0.3</v>
      </c>
      <c r="G58">
        <v>0.1</v>
      </c>
      <c r="H58">
        <v>0</v>
      </c>
      <c r="I58">
        <v>0</v>
      </c>
    </row>
    <row r="59" spans="1:9" x14ac:dyDescent="0.2">
      <c r="A59" t="s">
        <v>18</v>
      </c>
      <c r="B59" t="s">
        <v>19</v>
      </c>
      <c r="C59">
        <v>15</v>
      </c>
      <c r="D59">
        <v>1.3</v>
      </c>
      <c r="E59">
        <v>0.4</v>
      </c>
      <c r="F59">
        <v>0.3</v>
      </c>
      <c r="G59">
        <v>0.1</v>
      </c>
      <c r="H59">
        <v>0</v>
      </c>
      <c r="I59">
        <v>0</v>
      </c>
    </row>
    <row r="60" spans="1:9" x14ac:dyDescent="0.2">
      <c r="A60" t="s">
        <v>142</v>
      </c>
      <c r="B60" t="s">
        <v>143</v>
      </c>
      <c r="C60">
        <v>15</v>
      </c>
      <c r="D60">
        <v>2.6</v>
      </c>
      <c r="E60">
        <v>0.7</v>
      </c>
      <c r="F60">
        <v>0.3</v>
      </c>
      <c r="G60">
        <v>0.1</v>
      </c>
      <c r="H60">
        <v>0</v>
      </c>
      <c r="I60">
        <v>0</v>
      </c>
    </row>
    <row r="61" spans="1:9" x14ac:dyDescent="0.2">
      <c r="A61" t="s">
        <v>75</v>
      </c>
      <c r="B61" t="s">
        <v>76</v>
      </c>
      <c r="C61">
        <v>15</v>
      </c>
      <c r="D61">
        <v>1.1000000000000001</v>
      </c>
      <c r="E61">
        <v>0.4</v>
      </c>
      <c r="F61">
        <v>0.3</v>
      </c>
      <c r="G61">
        <v>0.1</v>
      </c>
      <c r="H61">
        <v>0</v>
      </c>
      <c r="I61">
        <v>0</v>
      </c>
    </row>
    <row r="62" spans="1:9" x14ac:dyDescent="0.2">
      <c r="A62" t="s">
        <v>9</v>
      </c>
      <c r="B62" t="s">
        <v>10</v>
      </c>
      <c r="C62">
        <v>16</v>
      </c>
      <c r="D62">
        <v>0.6</v>
      </c>
      <c r="E62">
        <v>0.3</v>
      </c>
      <c r="F62">
        <v>0.2</v>
      </c>
      <c r="G62">
        <v>0.2</v>
      </c>
      <c r="H62">
        <v>0.1</v>
      </c>
      <c r="I62">
        <v>0.1</v>
      </c>
    </row>
    <row r="63" spans="1:9" x14ac:dyDescent="0.2">
      <c r="B63" t="s">
        <v>36</v>
      </c>
      <c r="C63">
        <v>16</v>
      </c>
      <c r="D63">
        <v>0.8</v>
      </c>
      <c r="E63">
        <v>0.3</v>
      </c>
      <c r="F63">
        <v>0.2</v>
      </c>
      <c r="G63">
        <v>0.2</v>
      </c>
      <c r="H63">
        <v>0</v>
      </c>
      <c r="I63">
        <v>0</v>
      </c>
    </row>
    <row r="64" spans="1:9" x14ac:dyDescent="0.2">
      <c r="B64" t="s">
        <v>50</v>
      </c>
      <c r="C64">
        <v>16</v>
      </c>
      <c r="D64">
        <v>0.6</v>
      </c>
      <c r="E64">
        <v>0.3</v>
      </c>
      <c r="F64">
        <v>0.2</v>
      </c>
      <c r="G64">
        <v>0.1</v>
      </c>
      <c r="H64">
        <v>0</v>
      </c>
      <c r="I64">
        <v>0</v>
      </c>
    </row>
    <row r="65" spans="1:9" x14ac:dyDescent="0.2">
      <c r="A65" t="s">
        <v>45</v>
      </c>
      <c r="B65" t="s">
        <v>46</v>
      </c>
      <c r="C65">
        <v>16</v>
      </c>
      <c r="D65">
        <v>1</v>
      </c>
      <c r="E65">
        <v>0.4</v>
      </c>
      <c r="F65">
        <v>0.2</v>
      </c>
      <c r="G65">
        <v>0.2</v>
      </c>
      <c r="H65">
        <v>0.1</v>
      </c>
      <c r="I65">
        <v>0.1</v>
      </c>
    </row>
  </sheetData>
  <sortState ref="A2:K65">
    <sortCondition ref="C2:C6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election activeCell="F31" sqref="F31:G31"/>
    </sheetView>
  </sheetViews>
  <sheetFormatPr baseColWidth="10" defaultRowHeight="16" x14ac:dyDescent="0.2"/>
  <cols>
    <col min="1" max="1" width="10.83203125" style="4"/>
    <col min="14" max="14" width="23.1640625" bestFit="1" customWidth="1"/>
  </cols>
  <sheetData>
    <row r="1" spans="1:14" x14ac:dyDescent="0.2">
      <c r="A1" s="4" t="s">
        <v>251</v>
      </c>
      <c r="B1" t="s">
        <v>160</v>
      </c>
      <c r="C1" t="s">
        <v>161</v>
      </c>
      <c r="D1" t="s">
        <v>162</v>
      </c>
      <c r="E1" t="s">
        <v>163</v>
      </c>
      <c r="F1" t="s">
        <v>164</v>
      </c>
      <c r="G1" t="s">
        <v>165</v>
      </c>
      <c r="H1" t="s">
        <v>166</v>
      </c>
      <c r="I1" t="s">
        <v>167</v>
      </c>
      <c r="J1" t="s">
        <v>168</v>
      </c>
      <c r="K1" t="s">
        <v>169</v>
      </c>
      <c r="L1" t="s">
        <v>170</v>
      </c>
      <c r="M1" t="s">
        <v>171</v>
      </c>
      <c r="N1" t="s">
        <v>0</v>
      </c>
    </row>
    <row r="2" spans="1:14" x14ac:dyDescent="0.2">
      <c r="A2" s="4" t="str">
        <f>N2</f>
        <v>Kansas</v>
      </c>
      <c r="B2" t="s">
        <v>172</v>
      </c>
      <c r="C2" s="1">
        <v>42443</v>
      </c>
      <c r="D2">
        <v>0</v>
      </c>
      <c r="E2">
        <v>1</v>
      </c>
      <c r="F2">
        <v>0.99027065999999997</v>
      </c>
      <c r="G2">
        <v>0.86031066</v>
      </c>
      <c r="H2">
        <v>0.67910561000000003</v>
      </c>
      <c r="I2">
        <v>0.45072057999999998</v>
      </c>
      <c r="J2">
        <v>0.31964452999999998</v>
      </c>
      <c r="K2">
        <v>0.19098271</v>
      </c>
      <c r="L2">
        <v>1</v>
      </c>
      <c r="M2">
        <v>2305</v>
      </c>
      <c r="N2" t="s">
        <v>60</v>
      </c>
    </row>
    <row r="3" spans="1:14" x14ac:dyDescent="0.2">
      <c r="A3" s="4" t="str">
        <f t="shared" ref="A3:A66" si="0">N3</f>
        <v>North Carolina</v>
      </c>
      <c r="B3" t="s">
        <v>172</v>
      </c>
      <c r="C3" s="1">
        <v>42443</v>
      </c>
      <c r="D3">
        <v>0</v>
      </c>
      <c r="E3">
        <v>1</v>
      </c>
      <c r="F3">
        <v>0.98853533999999998</v>
      </c>
      <c r="G3">
        <v>0.90950657000000001</v>
      </c>
      <c r="H3">
        <v>0.60925768000000002</v>
      </c>
      <c r="I3">
        <v>0.43642396</v>
      </c>
      <c r="J3">
        <v>0.25887628000000001</v>
      </c>
      <c r="K3">
        <v>0.14958335</v>
      </c>
      <c r="L3">
        <v>1</v>
      </c>
      <c r="M3">
        <v>153</v>
      </c>
      <c r="N3" t="s">
        <v>77</v>
      </c>
    </row>
    <row r="4" spans="1:14" x14ac:dyDescent="0.2">
      <c r="A4" s="4" t="str">
        <f t="shared" si="0"/>
        <v>Virginia</v>
      </c>
      <c r="B4" t="s">
        <v>172</v>
      </c>
      <c r="C4" s="1">
        <v>42443</v>
      </c>
      <c r="D4">
        <v>0</v>
      </c>
      <c r="E4">
        <v>1</v>
      </c>
      <c r="F4">
        <v>0.98257764999999997</v>
      </c>
      <c r="G4">
        <v>0.80380925000000003</v>
      </c>
      <c r="H4">
        <v>0.51767830999999997</v>
      </c>
      <c r="I4">
        <v>0.30355732000000002</v>
      </c>
      <c r="J4">
        <v>0.17223795</v>
      </c>
      <c r="K4">
        <v>9.8169400000000004E-2</v>
      </c>
      <c r="L4">
        <v>1</v>
      </c>
      <c r="M4">
        <v>258</v>
      </c>
      <c r="N4" t="s">
        <v>137</v>
      </c>
    </row>
    <row r="5" spans="1:14" x14ac:dyDescent="0.2">
      <c r="A5" s="4" t="str">
        <f t="shared" si="0"/>
        <v>Michigan State</v>
      </c>
      <c r="B5" t="s">
        <v>172</v>
      </c>
      <c r="C5" s="1">
        <v>42443</v>
      </c>
      <c r="D5">
        <v>0</v>
      </c>
      <c r="E5">
        <v>1</v>
      </c>
      <c r="F5">
        <v>0.94851909999999995</v>
      </c>
      <c r="G5">
        <v>0.77629788</v>
      </c>
      <c r="H5">
        <v>0.59476161999999999</v>
      </c>
      <c r="I5">
        <v>0.33937835</v>
      </c>
      <c r="J5">
        <v>0.17270088</v>
      </c>
      <c r="K5">
        <v>8.9380920000000003E-2</v>
      </c>
      <c r="L5">
        <v>1</v>
      </c>
      <c r="M5">
        <v>127</v>
      </c>
      <c r="N5" t="s">
        <v>71</v>
      </c>
    </row>
    <row r="6" spans="1:14" x14ac:dyDescent="0.2">
      <c r="A6" s="4" t="str">
        <f t="shared" si="0"/>
        <v>Oklahoma</v>
      </c>
      <c r="B6" t="s">
        <v>172</v>
      </c>
      <c r="C6" s="1">
        <v>42443</v>
      </c>
      <c r="D6">
        <v>0</v>
      </c>
      <c r="E6">
        <v>1</v>
      </c>
      <c r="F6">
        <v>0.95858319000000003</v>
      </c>
      <c r="G6">
        <v>0.82132961000000004</v>
      </c>
      <c r="H6">
        <v>0.53341956999999995</v>
      </c>
      <c r="I6">
        <v>0.31970067000000002</v>
      </c>
      <c r="J6">
        <v>0.14305304999999999</v>
      </c>
      <c r="K6">
        <v>6.8188470000000001E-2</v>
      </c>
      <c r="L6">
        <v>1</v>
      </c>
      <c r="M6">
        <v>201</v>
      </c>
      <c r="N6" t="s">
        <v>91</v>
      </c>
    </row>
    <row r="7" spans="1:14" x14ac:dyDescent="0.2">
      <c r="A7" s="4" t="str">
        <f t="shared" si="0"/>
        <v>Villanova</v>
      </c>
      <c r="B7" t="s">
        <v>172</v>
      </c>
      <c r="C7" s="1">
        <v>42443</v>
      </c>
      <c r="D7">
        <v>0</v>
      </c>
      <c r="E7">
        <v>1</v>
      </c>
      <c r="F7">
        <v>0.96293972000000005</v>
      </c>
      <c r="G7">
        <v>0.76701242999999997</v>
      </c>
      <c r="H7">
        <v>0.47647829000000003</v>
      </c>
      <c r="I7">
        <v>0.22409316000000001</v>
      </c>
      <c r="J7">
        <v>0.13306882</v>
      </c>
      <c r="K7">
        <v>6.4226660000000005E-2</v>
      </c>
      <c r="L7">
        <v>1</v>
      </c>
      <c r="M7">
        <v>222</v>
      </c>
      <c r="N7" t="s">
        <v>135</v>
      </c>
    </row>
    <row r="8" spans="1:14" x14ac:dyDescent="0.2">
      <c r="A8" s="4" t="str">
        <f t="shared" si="0"/>
        <v>Kentucky</v>
      </c>
      <c r="B8" t="s">
        <v>172</v>
      </c>
      <c r="C8" s="1">
        <v>42443</v>
      </c>
      <c r="D8">
        <v>0</v>
      </c>
      <c r="E8">
        <v>1</v>
      </c>
      <c r="F8">
        <v>0.92530661999999997</v>
      </c>
      <c r="G8">
        <v>0.61058029000000003</v>
      </c>
      <c r="H8">
        <v>0.25123833000000001</v>
      </c>
      <c r="I8">
        <v>0.15873487</v>
      </c>
      <c r="J8">
        <v>8.4735560000000001E-2</v>
      </c>
      <c r="K8">
        <v>4.4433300000000002E-2</v>
      </c>
      <c r="L8">
        <v>1</v>
      </c>
      <c r="M8">
        <v>96</v>
      </c>
      <c r="N8" t="s">
        <v>62</v>
      </c>
    </row>
    <row r="9" spans="1:14" x14ac:dyDescent="0.2">
      <c r="A9" s="4" t="str">
        <f t="shared" si="0"/>
        <v>West Virginia</v>
      </c>
      <c r="B9" t="s">
        <v>172</v>
      </c>
      <c r="C9" s="1">
        <v>42443</v>
      </c>
      <c r="D9">
        <v>0</v>
      </c>
      <c r="E9">
        <v>1</v>
      </c>
      <c r="F9">
        <v>0.84810392999999995</v>
      </c>
      <c r="G9">
        <v>0.63003359000000003</v>
      </c>
      <c r="H9">
        <v>0.3985091</v>
      </c>
      <c r="I9">
        <v>0.16156640999999999</v>
      </c>
      <c r="J9">
        <v>7.4387659999999994E-2</v>
      </c>
      <c r="K9">
        <v>3.4123250000000001E-2</v>
      </c>
      <c r="L9">
        <v>1</v>
      </c>
      <c r="M9">
        <v>277</v>
      </c>
      <c r="N9" t="s">
        <v>144</v>
      </c>
    </row>
    <row r="10" spans="1:14" x14ac:dyDescent="0.2">
      <c r="A10" s="4" t="str">
        <f t="shared" si="0"/>
        <v>Purdue</v>
      </c>
      <c r="B10" t="s">
        <v>172</v>
      </c>
      <c r="C10" s="1">
        <v>42443</v>
      </c>
      <c r="D10">
        <v>0</v>
      </c>
      <c r="E10">
        <v>1</v>
      </c>
      <c r="F10">
        <v>0.84191159999999998</v>
      </c>
      <c r="G10">
        <v>0.51862565000000005</v>
      </c>
      <c r="H10">
        <v>0.24470148</v>
      </c>
      <c r="I10">
        <v>0.12956657999999999</v>
      </c>
      <c r="J10">
        <v>5.8020960000000003E-2</v>
      </c>
      <c r="K10">
        <v>2.6843450000000001E-2</v>
      </c>
      <c r="L10">
        <v>1</v>
      </c>
      <c r="M10">
        <v>2509</v>
      </c>
      <c r="N10" t="s">
        <v>102</v>
      </c>
    </row>
    <row r="11" spans="1:14" x14ac:dyDescent="0.2">
      <c r="A11" s="4" t="str">
        <f t="shared" si="0"/>
        <v>Oregon</v>
      </c>
      <c r="B11" t="s">
        <v>172</v>
      </c>
      <c r="C11" s="1">
        <v>42443</v>
      </c>
      <c r="D11">
        <v>0</v>
      </c>
      <c r="E11">
        <v>1</v>
      </c>
      <c r="F11">
        <v>0.97687858999999999</v>
      </c>
      <c r="G11">
        <v>0.72203287000000005</v>
      </c>
      <c r="H11">
        <v>0.43961241000000001</v>
      </c>
      <c r="I11">
        <v>0.22636162000000001</v>
      </c>
      <c r="J11">
        <v>7.2489369999999997E-2</v>
      </c>
      <c r="K11">
        <v>2.5805939999999999E-2</v>
      </c>
      <c r="L11">
        <v>1</v>
      </c>
      <c r="M11">
        <v>2483</v>
      </c>
      <c r="N11" t="s">
        <v>93</v>
      </c>
    </row>
    <row r="12" spans="1:14" x14ac:dyDescent="0.2">
      <c r="A12" s="4" t="str">
        <f t="shared" si="0"/>
        <v>Texas A&amp;M</v>
      </c>
      <c r="B12" t="s">
        <v>172</v>
      </c>
      <c r="C12" s="1">
        <v>42443</v>
      </c>
      <c r="D12">
        <v>0</v>
      </c>
      <c r="E12">
        <v>1</v>
      </c>
      <c r="F12">
        <v>0.88231512999999995</v>
      </c>
      <c r="G12">
        <v>0.54949190000000003</v>
      </c>
      <c r="H12">
        <v>0.24167014000000001</v>
      </c>
      <c r="I12">
        <v>0.12413686</v>
      </c>
      <c r="J12">
        <v>5.2414420000000003E-2</v>
      </c>
      <c r="K12">
        <v>2.3754830000000001E-2</v>
      </c>
      <c r="L12">
        <v>1</v>
      </c>
      <c r="M12">
        <v>245</v>
      </c>
      <c r="N12" t="s">
        <v>126</v>
      </c>
    </row>
    <row r="13" spans="1:14" x14ac:dyDescent="0.2">
      <c r="A13" s="4" t="str">
        <f t="shared" si="0"/>
        <v>Xavier</v>
      </c>
      <c r="B13" t="s">
        <v>172</v>
      </c>
      <c r="C13" s="1">
        <v>42443</v>
      </c>
      <c r="D13">
        <v>0</v>
      </c>
      <c r="E13">
        <v>1</v>
      </c>
      <c r="F13">
        <v>0.94127340999999998</v>
      </c>
      <c r="G13">
        <v>0.59532198000000003</v>
      </c>
      <c r="H13">
        <v>0.29417482</v>
      </c>
      <c r="I13">
        <v>9.8561060000000006E-2</v>
      </c>
      <c r="J13">
        <v>4.2155329999999998E-2</v>
      </c>
      <c r="K13">
        <v>1.8101800000000001E-2</v>
      </c>
      <c r="L13">
        <v>1</v>
      </c>
      <c r="M13">
        <v>2752</v>
      </c>
      <c r="N13" t="s">
        <v>150</v>
      </c>
    </row>
    <row r="14" spans="1:14" x14ac:dyDescent="0.2">
      <c r="A14" s="4" t="str">
        <f t="shared" si="0"/>
        <v>Arizona</v>
      </c>
      <c r="B14" t="s">
        <v>172</v>
      </c>
      <c r="C14" s="1">
        <v>42443</v>
      </c>
      <c r="D14">
        <v>0</v>
      </c>
      <c r="E14">
        <v>1</v>
      </c>
      <c r="F14">
        <v>0.51431689999999997</v>
      </c>
      <c r="G14">
        <v>0.32042143000000001</v>
      </c>
      <c r="H14">
        <v>0.14781034000000001</v>
      </c>
      <c r="I14">
        <v>6.0422320000000002E-2</v>
      </c>
      <c r="J14">
        <v>3.6371680000000003E-2</v>
      </c>
      <c r="K14">
        <v>1.7832959999999998E-2</v>
      </c>
      <c r="L14">
        <v>1</v>
      </c>
      <c r="M14">
        <v>12</v>
      </c>
      <c r="N14" t="s">
        <v>4</v>
      </c>
    </row>
    <row r="15" spans="1:14" x14ac:dyDescent="0.2">
      <c r="A15" s="4" t="str">
        <f t="shared" si="0"/>
        <v>Duke</v>
      </c>
      <c r="B15" t="s">
        <v>172</v>
      </c>
      <c r="C15" s="1">
        <v>42443</v>
      </c>
      <c r="D15">
        <v>0</v>
      </c>
      <c r="E15">
        <v>1</v>
      </c>
      <c r="F15">
        <v>0.84597915999999995</v>
      </c>
      <c r="G15">
        <v>0.54298652999999997</v>
      </c>
      <c r="H15">
        <v>0.26249249000000002</v>
      </c>
      <c r="I15">
        <v>0.12109971999999999</v>
      </c>
      <c r="J15">
        <v>4.3558369999999999E-2</v>
      </c>
      <c r="K15">
        <v>1.7167729999999999E-2</v>
      </c>
      <c r="L15">
        <v>1</v>
      </c>
      <c r="M15">
        <v>150</v>
      </c>
      <c r="N15" t="s">
        <v>33</v>
      </c>
    </row>
    <row r="16" spans="1:14" x14ac:dyDescent="0.2">
      <c r="A16" s="4" t="str">
        <f t="shared" si="0"/>
        <v>Maryland</v>
      </c>
      <c r="B16" t="s">
        <v>172</v>
      </c>
      <c r="C16" s="1">
        <v>42443</v>
      </c>
      <c r="D16">
        <v>0</v>
      </c>
      <c r="E16">
        <v>1</v>
      </c>
      <c r="F16">
        <v>0.79464228999999997</v>
      </c>
      <c r="G16">
        <v>0.42966905</v>
      </c>
      <c r="H16">
        <v>0.13410495</v>
      </c>
      <c r="I16">
        <v>6.2858360000000002E-2</v>
      </c>
      <c r="J16">
        <v>3.1803730000000002E-2</v>
      </c>
      <c r="K16">
        <v>1.2839919999999999E-2</v>
      </c>
      <c r="L16">
        <v>1</v>
      </c>
      <c r="M16">
        <v>120</v>
      </c>
      <c r="N16" t="s">
        <v>64</v>
      </c>
    </row>
    <row r="17" spans="1:14" x14ac:dyDescent="0.2">
      <c r="A17" s="4" t="str">
        <f t="shared" si="0"/>
        <v>Indiana</v>
      </c>
      <c r="B17" t="s">
        <v>172</v>
      </c>
      <c r="C17" s="1">
        <v>42443</v>
      </c>
      <c r="D17">
        <v>0</v>
      </c>
      <c r="E17">
        <v>1</v>
      </c>
      <c r="F17">
        <v>0.87683343000000002</v>
      </c>
      <c r="G17">
        <v>0.35794704999999999</v>
      </c>
      <c r="H17">
        <v>0.10951495999999999</v>
      </c>
      <c r="I17">
        <v>5.7669699999999997E-2</v>
      </c>
      <c r="J17">
        <v>2.5647619999999999E-2</v>
      </c>
      <c r="K17">
        <v>1.140497E-2</v>
      </c>
      <c r="L17">
        <v>1</v>
      </c>
      <c r="M17">
        <v>84</v>
      </c>
      <c r="N17" t="s">
        <v>51</v>
      </c>
    </row>
    <row r="18" spans="1:14" x14ac:dyDescent="0.2">
      <c r="A18" s="4" t="str">
        <f t="shared" si="0"/>
        <v>Miami (FL)</v>
      </c>
      <c r="B18" t="s">
        <v>172</v>
      </c>
      <c r="C18" s="1">
        <v>42443</v>
      </c>
      <c r="D18">
        <v>0</v>
      </c>
      <c r="E18">
        <v>1</v>
      </c>
      <c r="F18">
        <v>0.85764428999999998</v>
      </c>
      <c r="G18">
        <v>0.3619327</v>
      </c>
      <c r="H18">
        <v>0.14119841</v>
      </c>
      <c r="I18">
        <v>4.9264540000000002E-2</v>
      </c>
      <c r="J18">
        <v>2.5374130000000002E-2</v>
      </c>
      <c r="K18">
        <v>1.0444999999999999E-2</v>
      </c>
      <c r="L18">
        <v>1</v>
      </c>
      <c r="M18">
        <v>2390</v>
      </c>
      <c r="N18" t="s">
        <v>66</v>
      </c>
    </row>
    <row r="19" spans="1:14" x14ac:dyDescent="0.2">
      <c r="A19" s="4" t="str">
        <f t="shared" si="0"/>
        <v>Iowa State</v>
      </c>
      <c r="B19" t="s">
        <v>172</v>
      </c>
      <c r="C19" s="1">
        <v>42443</v>
      </c>
      <c r="D19">
        <v>0</v>
      </c>
      <c r="E19">
        <v>1</v>
      </c>
      <c r="F19">
        <v>0.84070228999999996</v>
      </c>
      <c r="G19">
        <v>0.40173385</v>
      </c>
      <c r="H19">
        <v>0.14743067000000001</v>
      </c>
      <c r="I19">
        <v>6.3972989999999993E-2</v>
      </c>
      <c r="J19">
        <v>2.5090049999999999E-2</v>
      </c>
      <c r="K19">
        <v>1.033866E-2</v>
      </c>
      <c r="L19">
        <v>1</v>
      </c>
      <c r="M19">
        <v>66</v>
      </c>
      <c r="N19" t="s">
        <v>57</v>
      </c>
    </row>
    <row r="20" spans="1:14" x14ac:dyDescent="0.2">
      <c r="A20" s="4" t="str">
        <f t="shared" si="0"/>
        <v>Baylor</v>
      </c>
      <c r="B20" t="s">
        <v>172</v>
      </c>
      <c r="C20" s="1">
        <v>42443</v>
      </c>
      <c r="D20">
        <v>0</v>
      </c>
      <c r="E20">
        <v>1</v>
      </c>
      <c r="F20">
        <v>0.61274923999999997</v>
      </c>
      <c r="G20">
        <v>0.27071245999999999</v>
      </c>
      <c r="H20">
        <v>0.13099527</v>
      </c>
      <c r="I20">
        <v>6.0489000000000001E-2</v>
      </c>
      <c r="J20">
        <v>2.387947E-2</v>
      </c>
      <c r="K20">
        <v>1.020742E-2</v>
      </c>
      <c r="L20">
        <v>1</v>
      </c>
      <c r="M20">
        <v>239</v>
      </c>
      <c r="N20" t="s">
        <v>11</v>
      </c>
    </row>
    <row r="21" spans="1:14" x14ac:dyDescent="0.2">
      <c r="A21" s="4" t="str">
        <f t="shared" si="0"/>
        <v>Texas</v>
      </c>
      <c r="B21" t="s">
        <v>172</v>
      </c>
      <c r="C21" s="1">
        <v>42443</v>
      </c>
      <c r="D21">
        <v>0</v>
      </c>
      <c r="E21">
        <v>1</v>
      </c>
      <c r="F21">
        <v>0.70010916000000001</v>
      </c>
      <c r="G21">
        <v>0.32721314000000001</v>
      </c>
      <c r="H21">
        <v>0.12683643999999999</v>
      </c>
      <c r="I21">
        <v>5.881695E-2</v>
      </c>
      <c r="J21">
        <v>2.1385789999999998E-2</v>
      </c>
      <c r="K21">
        <v>8.5087600000000006E-3</v>
      </c>
      <c r="L21">
        <v>1</v>
      </c>
      <c r="M21">
        <v>251</v>
      </c>
      <c r="N21" t="s">
        <v>124</v>
      </c>
    </row>
    <row r="22" spans="1:14" x14ac:dyDescent="0.2">
      <c r="A22" s="4" t="str">
        <f t="shared" si="0"/>
        <v>Utah</v>
      </c>
      <c r="B22" t="s">
        <v>172</v>
      </c>
      <c r="C22" s="1">
        <v>42443</v>
      </c>
      <c r="D22">
        <v>0</v>
      </c>
      <c r="E22">
        <v>1</v>
      </c>
      <c r="F22">
        <v>0.87009917000000003</v>
      </c>
      <c r="G22">
        <v>0.49556719999999999</v>
      </c>
      <c r="H22">
        <v>0.15469944999999999</v>
      </c>
      <c r="I22">
        <v>5.2969919999999997E-2</v>
      </c>
      <c r="J22">
        <v>2.0320350000000001E-2</v>
      </c>
      <c r="K22">
        <v>8.2131500000000007E-3</v>
      </c>
      <c r="L22">
        <v>1</v>
      </c>
      <c r="M22">
        <v>254</v>
      </c>
      <c r="N22" t="s">
        <v>131</v>
      </c>
    </row>
    <row r="23" spans="1:14" x14ac:dyDescent="0.2">
      <c r="A23" s="4" t="str">
        <f t="shared" si="0"/>
        <v>Wichita State</v>
      </c>
      <c r="B23" t="s">
        <v>172</v>
      </c>
      <c r="C23" s="1">
        <v>42443</v>
      </c>
      <c r="D23">
        <v>1</v>
      </c>
      <c r="E23">
        <v>0.51707411999999997</v>
      </c>
      <c r="F23">
        <v>0.24479242000000001</v>
      </c>
      <c r="G23">
        <v>0.14752607000000001</v>
      </c>
      <c r="H23">
        <v>6.7195199999999997E-2</v>
      </c>
      <c r="I23">
        <v>2.7137439999999999E-2</v>
      </c>
      <c r="J23">
        <v>1.5677179999999999E-2</v>
      </c>
      <c r="K23">
        <v>7.3325500000000002E-3</v>
      </c>
      <c r="L23">
        <v>1</v>
      </c>
      <c r="M23">
        <v>2724</v>
      </c>
      <c r="N23" t="s">
        <v>147</v>
      </c>
    </row>
    <row r="24" spans="1:14" x14ac:dyDescent="0.2">
      <c r="A24" s="4" t="str">
        <f t="shared" si="0"/>
        <v>California</v>
      </c>
      <c r="B24" t="s">
        <v>172</v>
      </c>
      <c r="C24" s="1">
        <v>42443</v>
      </c>
      <c r="D24">
        <v>0</v>
      </c>
      <c r="E24">
        <v>1</v>
      </c>
      <c r="F24">
        <v>0.85542773999999999</v>
      </c>
      <c r="G24">
        <v>0.47614677</v>
      </c>
      <c r="H24">
        <v>0.1086855</v>
      </c>
      <c r="I24">
        <v>3.9991350000000002E-2</v>
      </c>
      <c r="J24">
        <v>1.9027390000000002E-2</v>
      </c>
      <c r="K24">
        <v>7.1893399999999998E-3</v>
      </c>
      <c r="L24">
        <v>1</v>
      </c>
      <c r="M24">
        <v>25</v>
      </c>
      <c r="N24" t="s">
        <v>20</v>
      </c>
    </row>
    <row r="25" spans="1:14" x14ac:dyDescent="0.2">
      <c r="A25" s="4" t="str">
        <f t="shared" si="0"/>
        <v>Iowa</v>
      </c>
      <c r="B25" t="s">
        <v>172</v>
      </c>
      <c r="C25" s="1">
        <v>42443</v>
      </c>
      <c r="D25">
        <v>0</v>
      </c>
      <c r="E25">
        <v>1</v>
      </c>
      <c r="F25">
        <v>0.72194020999999997</v>
      </c>
      <c r="G25">
        <v>0.18532736999999999</v>
      </c>
      <c r="H25">
        <v>9.0203430000000001E-2</v>
      </c>
      <c r="I25">
        <v>3.2294940000000001E-2</v>
      </c>
      <c r="J25">
        <v>1.5905119999999998E-2</v>
      </c>
      <c r="K25">
        <v>6.2365299999999997E-3</v>
      </c>
      <c r="L25">
        <v>1</v>
      </c>
      <c r="M25">
        <v>2294</v>
      </c>
      <c r="N25" t="s">
        <v>55</v>
      </c>
    </row>
    <row r="26" spans="1:14" x14ac:dyDescent="0.2">
      <c r="A26" s="4" t="str">
        <f t="shared" si="0"/>
        <v>Vanderbilt</v>
      </c>
      <c r="B26" t="s">
        <v>172</v>
      </c>
      <c r="C26" s="1">
        <v>42443</v>
      </c>
      <c r="D26">
        <v>1</v>
      </c>
      <c r="E26">
        <v>0.48292587999999997</v>
      </c>
      <c r="F26">
        <v>0.24089068</v>
      </c>
      <c r="G26">
        <v>0.15016678</v>
      </c>
      <c r="H26">
        <v>6.3722200000000007E-2</v>
      </c>
      <c r="I26">
        <v>2.4062719999999999E-2</v>
      </c>
      <c r="J26">
        <v>1.2070920000000001E-2</v>
      </c>
      <c r="K26">
        <v>4.8282300000000002E-3</v>
      </c>
      <c r="L26">
        <v>1</v>
      </c>
      <c r="M26">
        <v>238</v>
      </c>
      <c r="N26" t="s">
        <v>133</v>
      </c>
    </row>
    <row r="27" spans="1:14" x14ac:dyDescent="0.2">
      <c r="A27" s="4" t="str">
        <f t="shared" si="0"/>
        <v>Gonzaga</v>
      </c>
      <c r="B27" t="s">
        <v>172</v>
      </c>
      <c r="C27" s="1">
        <v>42443</v>
      </c>
      <c r="D27">
        <v>0</v>
      </c>
      <c r="E27">
        <v>1</v>
      </c>
      <c r="F27">
        <v>0.60181899000000005</v>
      </c>
      <c r="G27">
        <v>0.30534</v>
      </c>
      <c r="H27">
        <v>9.3763849999999996E-2</v>
      </c>
      <c r="I27">
        <v>3.1615949999999997E-2</v>
      </c>
      <c r="J27">
        <v>1.1668960000000001E-2</v>
      </c>
      <c r="K27">
        <v>4.5599300000000002E-3</v>
      </c>
      <c r="L27">
        <v>1</v>
      </c>
      <c r="M27">
        <v>2250</v>
      </c>
      <c r="N27" t="s">
        <v>41</v>
      </c>
    </row>
    <row r="28" spans="1:14" x14ac:dyDescent="0.2">
      <c r="A28" s="4" t="str">
        <f t="shared" si="0"/>
        <v>Wisconsin</v>
      </c>
      <c r="B28" t="s">
        <v>172</v>
      </c>
      <c r="C28" s="1">
        <v>42443</v>
      </c>
      <c r="D28">
        <v>0</v>
      </c>
      <c r="E28">
        <v>1</v>
      </c>
      <c r="F28">
        <v>0.62883546999999995</v>
      </c>
      <c r="G28">
        <v>0.27120281000000002</v>
      </c>
      <c r="H28">
        <v>0.10943364999999999</v>
      </c>
      <c r="I28">
        <v>2.8873159999999998E-2</v>
      </c>
      <c r="J28">
        <v>1.059594E-2</v>
      </c>
      <c r="K28">
        <v>3.9685399999999996E-3</v>
      </c>
      <c r="L28">
        <v>1</v>
      </c>
      <c r="M28">
        <v>275</v>
      </c>
      <c r="N28" t="s">
        <v>148</v>
      </c>
    </row>
    <row r="29" spans="1:14" x14ac:dyDescent="0.2">
      <c r="A29" s="4" t="str">
        <f t="shared" si="0"/>
        <v>Notre Dame</v>
      </c>
      <c r="B29" t="s">
        <v>172</v>
      </c>
      <c r="C29" s="1">
        <v>42443</v>
      </c>
      <c r="D29">
        <v>0</v>
      </c>
      <c r="E29">
        <v>1</v>
      </c>
      <c r="F29">
        <v>0.65620847999999998</v>
      </c>
      <c r="G29">
        <v>0.22387739000000001</v>
      </c>
      <c r="H29">
        <v>0.10096272000000001</v>
      </c>
      <c r="I29">
        <v>2.6417039999999999E-2</v>
      </c>
      <c r="J29">
        <v>9.3483500000000001E-3</v>
      </c>
      <c r="K29">
        <v>3.3894900000000002E-3</v>
      </c>
      <c r="L29">
        <v>1</v>
      </c>
      <c r="M29">
        <v>87</v>
      </c>
      <c r="N29" t="s">
        <v>89</v>
      </c>
    </row>
    <row r="30" spans="1:14" x14ac:dyDescent="0.2">
      <c r="A30" s="4" t="str">
        <f t="shared" si="0"/>
        <v>Connecticut</v>
      </c>
      <c r="B30" t="s">
        <v>172</v>
      </c>
      <c r="C30" s="1">
        <v>42443</v>
      </c>
      <c r="D30">
        <v>0</v>
      </c>
      <c r="E30">
        <v>1</v>
      </c>
      <c r="F30">
        <v>0.63662766999999998</v>
      </c>
      <c r="G30">
        <v>9.9512779999999995E-2</v>
      </c>
      <c r="H30">
        <v>5.2811799999999999E-2</v>
      </c>
      <c r="I30">
        <v>2.0842400000000001E-2</v>
      </c>
      <c r="J30">
        <v>9.2860000000000009E-3</v>
      </c>
      <c r="K30">
        <v>3.2723299999999999E-3</v>
      </c>
      <c r="L30">
        <v>1</v>
      </c>
      <c r="M30">
        <v>41</v>
      </c>
      <c r="N30" t="s">
        <v>28</v>
      </c>
    </row>
    <row r="31" spans="1:14" x14ac:dyDescent="0.2">
      <c r="A31" s="4" t="str">
        <f t="shared" si="0"/>
        <v>Cincinnati</v>
      </c>
      <c r="B31" t="s">
        <v>172</v>
      </c>
      <c r="C31" s="1">
        <v>42443</v>
      </c>
      <c r="D31">
        <v>0</v>
      </c>
      <c r="E31">
        <v>1</v>
      </c>
      <c r="F31">
        <v>0.60648608999999998</v>
      </c>
      <c r="G31">
        <v>0.18259449</v>
      </c>
      <c r="H31">
        <v>8.3938830000000006E-2</v>
      </c>
      <c r="I31">
        <v>3.1889319999999999E-2</v>
      </c>
      <c r="J31">
        <v>9.3101799999999995E-3</v>
      </c>
      <c r="K31">
        <v>3.0551599999999999E-3</v>
      </c>
      <c r="L31">
        <v>1</v>
      </c>
      <c r="M31">
        <v>2132</v>
      </c>
      <c r="N31" t="s">
        <v>24</v>
      </c>
    </row>
    <row r="32" spans="1:14" x14ac:dyDescent="0.2">
      <c r="A32" s="4" t="str">
        <f t="shared" si="0"/>
        <v>Butler</v>
      </c>
      <c r="B32" t="s">
        <v>172</v>
      </c>
      <c r="C32" s="1">
        <v>42443</v>
      </c>
      <c r="D32">
        <v>0</v>
      </c>
      <c r="E32">
        <v>1</v>
      </c>
      <c r="F32">
        <v>0.66939448999999995</v>
      </c>
      <c r="G32">
        <v>0.14723674</v>
      </c>
      <c r="H32">
        <v>6.3059580000000004E-2</v>
      </c>
      <c r="I32">
        <v>2.494155E-2</v>
      </c>
      <c r="J32">
        <v>8.4196700000000006E-3</v>
      </c>
      <c r="K32">
        <v>3.0431299999999998E-3</v>
      </c>
      <c r="L32">
        <v>1</v>
      </c>
      <c r="M32">
        <v>2086</v>
      </c>
      <c r="N32" t="s">
        <v>15</v>
      </c>
    </row>
    <row r="33" spans="1:14" x14ac:dyDescent="0.2">
      <c r="A33" s="4" t="str">
        <f t="shared" si="0"/>
        <v>Seton Hall</v>
      </c>
      <c r="B33" t="s">
        <v>172</v>
      </c>
      <c r="C33" s="1">
        <v>42443</v>
      </c>
      <c r="D33">
        <v>0</v>
      </c>
      <c r="E33">
        <v>1</v>
      </c>
      <c r="F33">
        <v>0.39818101</v>
      </c>
      <c r="G33">
        <v>0.1714058</v>
      </c>
      <c r="H33">
        <v>5.3319159999999997E-2</v>
      </c>
      <c r="I33">
        <v>1.8196830000000001E-2</v>
      </c>
      <c r="J33">
        <v>6.3026599999999999E-3</v>
      </c>
      <c r="K33">
        <v>2.32979E-3</v>
      </c>
      <c r="L33">
        <v>1</v>
      </c>
      <c r="M33">
        <v>2550</v>
      </c>
      <c r="N33" t="s">
        <v>107</v>
      </c>
    </row>
    <row r="34" spans="1:14" x14ac:dyDescent="0.2">
      <c r="A34" s="4" t="str">
        <f t="shared" si="0"/>
        <v>Virginia Commonwealth</v>
      </c>
      <c r="B34" t="s">
        <v>172</v>
      </c>
      <c r="C34" s="1">
        <v>42443</v>
      </c>
      <c r="D34">
        <v>0</v>
      </c>
      <c r="E34">
        <v>1</v>
      </c>
      <c r="F34">
        <v>0.73443703999999999</v>
      </c>
      <c r="G34">
        <v>0.13989594999999999</v>
      </c>
      <c r="H34">
        <v>5.7078520000000001E-2</v>
      </c>
      <c r="I34">
        <v>2.1689320000000002E-2</v>
      </c>
      <c r="J34">
        <v>5.6751900000000001E-3</v>
      </c>
      <c r="K34">
        <v>1.69002E-3</v>
      </c>
      <c r="L34">
        <v>1</v>
      </c>
      <c r="M34">
        <v>2670</v>
      </c>
      <c r="N34" t="s">
        <v>139</v>
      </c>
    </row>
    <row r="35" spans="1:14" x14ac:dyDescent="0.2">
      <c r="A35" s="4" t="str">
        <f t="shared" si="0"/>
        <v>Dayton</v>
      </c>
      <c r="B35" t="s">
        <v>172</v>
      </c>
      <c r="C35" s="1">
        <v>42443</v>
      </c>
      <c r="D35">
        <v>0</v>
      </c>
      <c r="E35">
        <v>1</v>
      </c>
      <c r="F35">
        <v>0.52355784000000005</v>
      </c>
      <c r="G35">
        <v>0.11287306</v>
      </c>
      <c r="H35">
        <v>5.3154409999999999E-2</v>
      </c>
      <c r="I35">
        <v>1.567429E-2</v>
      </c>
      <c r="J35">
        <v>4.4906599999999996E-3</v>
      </c>
      <c r="K35">
        <v>1.40508E-3</v>
      </c>
      <c r="L35">
        <v>1</v>
      </c>
      <c r="M35">
        <v>2168</v>
      </c>
      <c r="N35" t="s">
        <v>31</v>
      </c>
    </row>
    <row r="36" spans="1:14" x14ac:dyDescent="0.2">
      <c r="A36" s="4" t="str">
        <f t="shared" si="0"/>
        <v>Syracuse</v>
      </c>
      <c r="B36" t="s">
        <v>172</v>
      </c>
      <c r="C36" s="1">
        <v>42443</v>
      </c>
      <c r="D36">
        <v>0</v>
      </c>
      <c r="E36">
        <v>1</v>
      </c>
      <c r="F36">
        <v>0.47644216</v>
      </c>
      <c r="G36">
        <v>9.7344139999999996E-2</v>
      </c>
      <c r="H36">
        <v>4.4304089999999997E-2</v>
      </c>
      <c r="I36">
        <v>1.255474E-2</v>
      </c>
      <c r="J36">
        <v>3.5992400000000001E-3</v>
      </c>
      <c r="K36">
        <v>1.12681E-3</v>
      </c>
      <c r="L36">
        <v>1</v>
      </c>
      <c r="M36">
        <v>183</v>
      </c>
      <c r="N36" t="s">
        <v>120</v>
      </c>
    </row>
    <row r="37" spans="1:14" x14ac:dyDescent="0.2">
      <c r="A37" s="4" t="str">
        <f t="shared" si="0"/>
        <v>Pittsburgh</v>
      </c>
      <c r="B37" t="s">
        <v>172</v>
      </c>
      <c r="C37" s="1">
        <v>42443</v>
      </c>
      <c r="D37">
        <v>0</v>
      </c>
      <c r="E37">
        <v>1</v>
      </c>
      <c r="F37">
        <v>0.37116452999999999</v>
      </c>
      <c r="G37">
        <v>0.12546356</v>
      </c>
      <c r="H37">
        <v>4.7653019999999997E-2</v>
      </c>
      <c r="I37">
        <v>1.173387E-2</v>
      </c>
      <c r="J37">
        <v>3.5382899999999999E-3</v>
      </c>
      <c r="K37">
        <v>1.1119400000000001E-3</v>
      </c>
      <c r="L37">
        <v>1</v>
      </c>
      <c r="M37">
        <v>221</v>
      </c>
      <c r="N37" t="s">
        <v>98</v>
      </c>
    </row>
    <row r="38" spans="1:14" x14ac:dyDescent="0.2">
      <c r="A38" s="4" t="str">
        <f t="shared" si="0"/>
        <v>Saint Joseph's</v>
      </c>
      <c r="B38" t="s">
        <v>172</v>
      </c>
      <c r="C38" s="1">
        <v>42443</v>
      </c>
      <c r="D38">
        <v>0</v>
      </c>
      <c r="E38">
        <v>1</v>
      </c>
      <c r="F38">
        <v>0.39351391000000002</v>
      </c>
      <c r="G38">
        <v>9.3226710000000004E-2</v>
      </c>
      <c r="H38">
        <v>3.5685880000000003E-2</v>
      </c>
      <c r="I38">
        <v>1.12186E-2</v>
      </c>
      <c r="J38">
        <v>2.6352200000000002E-3</v>
      </c>
      <c r="K38">
        <v>7.1270999999999997E-4</v>
      </c>
      <c r="L38">
        <v>1</v>
      </c>
      <c r="M38">
        <v>2603</v>
      </c>
      <c r="N38" t="s">
        <v>104</v>
      </c>
    </row>
    <row r="39" spans="1:14" x14ac:dyDescent="0.2">
      <c r="A39" s="4" t="str">
        <f t="shared" si="0"/>
        <v>Providence</v>
      </c>
      <c r="B39" t="s">
        <v>172</v>
      </c>
      <c r="C39" s="1">
        <v>42443</v>
      </c>
      <c r="D39">
        <v>0</v>
      </c>
      <c r="E39">
        <v>1</v>
      </c>
      <c r="F39">
        <v>0.62200871000000002</v>
      </c>
      <c r="G39">
        <v>6.1635500000000003E-2</v>
      </c>
      <c r="H39">
        <v>2.0230950000000001E-2</v>
      </c>
      <c r="I39">
        <v>8.2971999999999994E-3</v>
      </c>
      <c r="J39">
        <v>2.34695E-3</v>
      </c>
      <c r="K39">
        <v>6.9643999999999999E-4</v>
      </c>
      <c r="L39">
        <v>1</v>
      </c>
      <c r="M39">
        <v>2507</v>
      </c>
      <c r="N39" t="s">
        <v>100</v>
      </c>
    </row>
    <row r="40" spans="1:14" x14ac:dyDescent="0.2">
      <c r="A40" s="4" t="str">
        <f t="shared" si="0"/>
        <v>Northern Iowa</v>
      </c>
      <c r="B40" t="s">
        <v>172</v>
      </c>
      <c r="C40" s="1">
        <v>42443</v>
      </c>
      <c r="D40">
        <v>0</v>
      </c>
      <c r="E40">
        <v>1</v>
      </c>
      <c r="F40">
        <v>0.29989083999999999</v>
      </c>
      <c r="G40">
        <v>9.516434E-2</v>
      </c>
      <c r="H40">
        <v>2.5079460000000001E-2</v>
      </c>
      <c r="I40">
        <v>8.4253000000000002E-3</v>
      </c>
      <c r="J40">
        <v>1.8598499999999999E-3</v>
      </c>
      <c r="K40">
        <v>4.7572000000000001E-4</v>
      </c>
      <c r="L40">
        <v>1</v>
      </c>
      <c r="M40">
        <v>2460</v>
      </c>
      <c r="N40" t="s">
        <v>86</v>
      </c>
    </row>
    <row r="41" spans="1:14" x14ac:dyDescent="0.2">
      <c r="A41" s="4" t="str">
        <f t="shared" si="0"/>
        <v>Stephen F. Austin</v>
      </c>
      <c r="B41" t="s">
        <v>172</v>
      </c>
      <c r="C41" s="1">
        <v>42443</v>
      </c>
      <c r="D41">
        <v>0</v>
      </c>
      <c r="E41">
        <v>1</v>
      </c>
      <c r="F41">
        <v>0.15189606999999999</v>
      </c>
      <c r="G41">
        <v>6.2743960000000001E-2</v>
      </c>
      <c r="H41">
        <v>2.0121790000000001E-2</v>
      </c>
      <c r="I41">
        <v>3.5755800000000001E-3</v>
      </c>
      <c r="J41">
        <v>1.2626200000000001E-3</v>
      </c>
      <c r="K41">
        <v>4.5692999999999998E-4</v>
      </c>
      <c r="L41">
        <v>1</v>
      </c>
      <c r="M41">
        <v>2617</v>
      </c>
      <c r="N41" t="s">
        <v>115</v>
      </c>
    </row>
    <row r="42" spans="1:14" x14ac:dyDescent="0.2">
      <c r="A42" s="4" t="str">
        <f t="shared" si="0"/>
        <v>Colorado</v>
      </c>
      <c r="B42" t="s">
        <v>172</v>
      </c>
      <c r="C42" s="1">
        <v>42443</v>
      </c>
      <c r="D42">
        <v>0</v>
      </c>
      <c r="E42">
        <v>1</v>
      </c>
      <c r="F42">
        <v>0.36337233000000002</v>
      </c>
      <c r="G42">
        <v>3.9282619999999997E-2</v>
      </c>
      <c r="H42">
        <v>1.515909E-2</v>
      </c>
      <c r="I42">
        <v>4.1672300000000001E-3</v>
      </c>
      <c r="J42">
        <v>1.54824E-3</v>
      </c>
      <c r="K42">
        <v>4.5187E-4</v>
      </c>
      <c r="L42">
        <v>1</v>
      </c>
      <c r="M42">
        <v>38</v>
      </c>
      <c r="N42" t="s">
        <v>26</v>
      </c>
    </row>
    <row r="43" spans="1:14" x14ac:dyDescent="0.2">
      <c r="A43" s="4" t="str">
        <f t="shared" si="0"/>
        <v>Yale</v>
      </c>
      <c r="B43" t="s">
        <v>172</v>
      </c>
      <c r="C43" s="1">
        <v>42443</v>
      </c>
      <c r="D43">
        <v>0</v>
      </c>
      <c r="E43">
        <v>1</v>
      </c>
      <c r="F43">
        <v>0.38725076000000003</v>
      </c>
      <c r="G43">
        <v>0.13930259</v>
      </c>
      <c r="H43">
        <v>3.7007859999999997E-2</v>
      </c>
      <c r="I43">
        <v>9.80374E-3</v>
      </c>
      <c r="J43">
        <v>1.93271E-3</v>
      </c>
      <c r="K43">
        <v>4.4635999999999998E-4</v>
      </c>
      <c r="L43">
        <v>1</v>
      </c>
      <c r="M43">
        <v>43</v>
      </c>
      <c r="N43" t="s">
        <v>152</v>
      </c>
    </row>
    <row r="44" spans="1:14" x14ac:dyDescent="0.2">
      <c r="A44" s="4" t="str">
        <f t="shared" si="0"/>
        <v>Texas Tech</v>
      </c>
      <c r="B44" t="s">
        <v>172</v>
      </c>
      <c r="C44" s="1">
        <v>42443</v>
      </c>
      <c r="D44">
        <v>0</v>
      </c>
      <c r="E44">
        <v>1</v>
      </c>
      <c r="F44">
        <v>0.33060550999999999</v>
      </c>
      <c r="G44">
        <v>4.7017940000000001E-2</v>
      </c>
      <c r="H44">
        <v>1.374853E-2</v>
      </c>
      <c r="I44">
        <v>3.8201200000000002E-3</v>
      </c>
      <c r="J44">
        <v>1.1957599999999999E-3</v>
      </c>
      <c r="K44">
        <v>4.0446999999999998E-4</v>
      </c>
      <c r="L44">
        <v>1</v>
      </c>
      <c r="M44">
        <v>2641</v>
      </c>
      <c r="N44" t="s">
        <v>128</v>
      </c>
    </row>
    <row r="45" spans="1:14" x14ac:dyDescent="0.2">
      <c r="A45" s="4" t="str">
        <f t="shared" si="0"/>
        <v>Tulsa</v>
      </c>
      <c r="B45" t="s">
        <v>172</v>
      </c>
      <c r="C45" s="1">
        <v>42443</v>
      </c>
      <c r="D45">
        <v>1</v>
      </c>
      <c r="E45">
        <v>0.46378292999999998</v>
      </c>
      <c r="F45">
        <v>0.15495830999999999</v>
      </c>
      <c r="G45">
        <v>3.6509609999999998E-2</v>
      </c>
      <c r="H45">
        <v>1.209639E-2</v>
      </c>
      <c r="I45">
        <v>2.22762E-3</v>
      </c>
      <c r="J45">
        <v>7.1560000000000005E-4</v>
      </c>
      <c r="K45">
        <v>2.3797999999999999E-4</v>
      </c>
      <c r="L45">
        <v>1</v>
      </c>
      <c r="M45">
        <v>202</v>
      </c>
      <c r="N45" t="s">
        <v>130</v>
      </c>
    </row>
    <row r="46" spans="1:14" x14ac:dyDescent="0.2">
      <c r="A46" s="4" t="str">
        <f t="shared" si="0"/>
        <v>Michigan</v>
      </c>
      <c r="B46" t="s">
        <v>172</v>
      </c>
      <c r="C46" s="1">
        <v>42443</v>
      </c>
      <c r="D46">
        <v>1</v>
      </c>
      <c r="E46">
        <v>0.53621706999999996</v>
      </c>
      <c r="F46">
        <v>0.18883321</v>
      </c>
      <c r="G46">
        <v>4.6835460000000002E-2</v>
      </c>
      <c r="H46">
        <v>1.622792E-2</v>
      </c>
      <c r="I46">
        <v>3.1397600000000001E-3</v>
      </c>
      <c r="J46">
        <v>8.2848000000000004E-4</v>
      </c>
      <c r="K46">
        <v>2.3095E-4</v>
      </c>
      <c r="L46">
        <v>1</v>
      </c>
      <c r="M46">
        <v>130</v>
      </c>
      <c r="N46" t="s">
        <v>69</v>
      </c>
    </row>
    <row r="47" spans="1:14" x14ac:dyDescent="0.2">
      <c r="A47" s="4" t="str">
        <f t="shared" si="0"/>
        <v>Southern California</v>
      </c>
      <c r="B47" t="s">
        <v>172</v>
      </c>
      <c r="C47" s="1">
        <v>42443</v>
      </c>
      <c r="D47">
        <v>0</v>
      </c>
      <c r="E47">
        <v>1</v>
      </c>
      <c r="F47">
        <v>0.37799128999999998</v>
      </c>
      <c r="G47">
        <v>2.6817529999999999E-2</v>
      </c>
      <c r="H47">
        <v>6.0182600000000001E-3</v>
      </c>
      <c r="I47">
        <v>1.8031200000000001E-3</v>
      </c>
      <c r="J47">
        <v>5.2576999999999995E-4</v>
      </c>
      <c r="K47">
        <v>1.6033E-4</v>
      </c>
      <c r="L47">
        <v>1</v>
      </c>
      <c r="M47">
        <v>30</v>
      </c>
      <c r="N47" t="s">
        <v>113</v>
      </c>
    </row>
    <row r="48" spans="1:14" x14ac:dyDescent="0.2">
      <c r="A48" s="4" t="str">
        <f t="shared" si="0"/>
        <v>Arkansas-Little Rock</v>
      </c>
      <c r="B48" t="s">
        <v>172</v>
      </c>
      <c r="C48" s="1">
        <v>42443</v>
      </c>
      <c r="D48">
        <v>0</v>
      </c>
      <c r="E48">
        <v>1</v>
      </c>
      <c r="F48">
        <v>0.15808839999999999</v>
      </c>
      <c r="G48">
        <v>4.7701279999999999E-2</v>
      </c>
      <c r="H48">
        <v>8.2644299999999997E-3</v>
      </c>
      <c r="I48">
        <v>1.91855E-3</v>
      </c>
      <c r="J48">
        <v>4.8244999999999999E-4</v>
      </c>
      <c r="K48">
        <v>1.3448E-4</v>
      </c>
      <c r="L48">
        <v>1</v>
      </c>
      <c r="M48">
        <v>2031</v>
      </c>
      <c r="N48" t="s">
        <v>6</v>
      </c>
    </row>
    <row r="49" spans="1:14" x14ac:dyDescent="0.2">
      <c r="A49" s="4" t="str">
        <f t="shared" si="0"/>
        <v>South Dakota State</v>
      </c>
      <c r="B49" t="s">
        <v>172</v>
      </c>
      <c r="C49" s="1">
        <v>42443</v>
      </c>
      <c r="D49">
        <v>0</v>
      </c>
      <c r="E49">
        <v>1</v>
      </c>
      <c r="F49">
        <v>0.20535771</v>
      </c>
      <c r="G49">
        <v>6.034051E-2</v>
      </c>
      <c r="H49">
        <v>7.4160199999999997E-3</v>
      </c>
      <c r="I49">
        <v>1.61258E-3</v>
      </c>
      <c r="J49">
        <v>4.6163999999999998E-4</v>
      </c>
      <c r="K49">
        <v>1.0352E-4</v>
      </c>
      <c r="L49">
        <v>1</v>
      </c>
      <c r="M49">
        <v>2571</v>
      </c>
      <c r="N49" t="s">
        <v>109</v>
      </c>
    </row>
    <row r="50" spans="1:14" x14ac:dyDescent="0.2">
      <c r="A50" s="4" t="str">
        <f t="shared" si="0"/>
        <v>Temple</v>
      </c>
      <c r="B50" t="s">
        <v>172</v>
      </c>
      <c r="C50" s="1">
        <v>42443</v>
      </c>
      <c r="D50">
        <v>0</v>
      </c>
      <c r="E50">
        <v>1</v>
      </c>
      <c r="F50">
        <v>0.27805978999999997</v>
      </c>
      <c r="G50">
        <v>4.0549210000000002E-2</v>
      </c>
      <c r="H50">
        <v>9.5607299999999999E-3</v>
      </c>
      <c r="I50">
        <v>1.66625E-3</v>
      </c>
      <c r="J50">
        <v>4.4736E-4</v>
      </c>
      <c r="K50" s="2">
        <v>9.4090000000000002E-5</v>
      </c>
      <c r="L50">
        <v>1</v>
      </c>
      <c r="M50">
        <v>218</v>
      </c>
      <c r="N50" t="s">
        <v>122</v>
      </c>
    </row>
    <row r="51" spans="1:14" x14ac:dyDescent="0.2">
      <c r="A51" s="4" t="str">
        <f t="shared" si="0"/>
        <v>North Carolina-Wilmington</v>
      </c>
      <c r="B51" t="s">
        <v>172</v>
      </c>
      <c r="C51" s="1">
        <v>42443</v>
      </c>
      <c r="D51">
        <v>0</v>
      </c>
      <c r="E51">
        <v>1</v>
      </c>
      <c r="F51">
        <v>0.15402083999999999</v>
      </c>
      <c r="G51">
        <v>4.6998419999999999E-2</v>
      </c>
      <c r="H51">
        <v>1.008468E-2</v>
      </c>
      <c r="I51">
        <v>2.1908299999999999E-3</v>
      </c>
      <c r="J51">
        <v>3.6910000000000003E-4</v>
      </c>
      <c r="K51" s="2">
        <v>7.3869999999999996E-5</v>
      </c>
      <c r="L51">
        <v>1</v>
      </c>
      <c r="M51">
        <v>350</v>
      </c>
      <c r="N51" t="s">
        <v>83</v>
      </c>
    </row>
    <row r="52" spans="1:14" x14ac:dyDescent="0.2">
      <c r="A52" s="4" t="str">
        <f t="shared" si="0"/>
        <v>Oregon State</v>
      </c>
      <c r="B52" t="s">
        <v>172</v>
      </c>
      <c r="C52" s="1">
        <v>42443</v>
      </c>
      <c r="D52">
        <v>0</v>
      </c>
      <c r="E52">
        <v>1</v>
      </c>
      <c r="F52">
        <v>0.26556296000000001</v>
      </c>
      <c r="G52">
        <v>2.6828589999999999E-2</v>
      </c>
      <c r="H52">
        <v>8.1458399999999997E-3</v>
      </c>
      <c r="I52">
        <v>2.3428199999999998E-3</v>
      </c>
      <c r="J52">
        <v>3.4214E-4</v>
      </c>
      <c r="K52" s="2">
        <v>6.0040000000000001E-5</v>
      </c>
      <c r="L52">
        <v>1</v>
      </c>
      <c r="M52">
        <v>204</v>
      </c>
      <c r="N52" t="s">
        <v>95</v>
      </c>
    </row>
    <row r="53" spans="1:14" x14ac:dyDescent="0.2">
      <c r="A53" s="4" t="str">
        <f t="shared" si="0"/>
        <v>Iona</v>
      </c>
      <c r="B53" t="s">
        <v>172</v>
      </c>
      <c r="C53" s="1">
        <v>42443</v>
      </c>
      <c r="D53">
        <v>0</v>
      </c>
      <c r="E53">
        <v>1</v>
      </c>
      <c r="F53">
        <v>0.15929771000000001</v>
      </c>
      <c r="G53">
        <v>3.1939219999999997E-2</v>
      </c>
      <c r="H53">
        <v>5.0084999999999999E-3</v>
      </c>
      <c r="I53">
        <v>1.0655300000000001E-3</v>
      </c>
      <c r="J53">
        <v>2.1028E-4</v>
      </c>
      <c r="K53" s="2">
        <v>4.7169999999999997E-5</v>
      </c>
      <c r="L53">
        <v>1</v>
      </c>
      <c r="M53">
        <v>314</v>
      </c>
      <c r="N53" t="s">
        <v>53</v>
      </c>
    </row>
    <row r="54" spans="1:14" x14ac:dyDescent="0.2">
      <c r="A54" s="4" t="str">
        <f t="shared" si="0"/>
        <v>Green Bay</v>
      </c>
      <c r="B54" t="s">
        <v>172</v>
      </c>
      <c r="C54" s="1">
        <v>42443</v>
      </c>
      <c r="D54">
        <v>0</v>
      </c>
      <c r="E54">
        <v>1</v>
      </c>
      <c r="F54">
        <v>0.11768487</v>
      </c>
      <c r="G54">
        <v>2.8130619999999999E-2</v>
      </c>
      <c r="H54">
        <v>4.56128E-3</v>
      </c>
      <c r="I54">
        <v>9.9989999999999996E-4</v>
      </c>
      <c r="J54">
        <v>1.4129E-4</v>
      </c>
      <c r="K54" s="2">
        <v>2.4049999999999998E-5</v>
      </c>
      <c r="L54">
        <v>1</v>
      </c>
      <c r="M54">
        <v>2739</v>
      </c>
      <c r="N54" t="s">
        <v>43</v>
      </c>
    </row>
    <row r="55" spans="1:14" x14ac:dyDescent="0.2">
      <c r="A55" s="4" t="str">
        <f t="shared" si="0"/>
        <v>Stony Brook</v>
      </c>
      <c r="B55" t="s">
        <v>172</v>
      </c>
      <c r="C55" s="1">
        <v>42443</v>
      </c>
      <c r="D55">
        <v>0</v>
      </c>
      <c r="E55">
        <v>1</v>
      </c>
      <c r="F55">
        <v>7.4693380000000004E-2</v>
      </c>
      <c r="G55">
        <v>1.518218E-2</v>
      </c>
      <c r="H55">
        <v>1.96437E-3</v>
      </c>
      <c r="I55">
        <v>5.4640999999999999E-4</v>
      </c>
      <c r="J55" s="2">
        <v>9.7720000000000006E-5</v>
      </c>
      <c r="K55" s="2">
        <v>1.912E-5</v>
      </c>
      <c r="L55">
        <v>1</v>
      </c>
      <c r="M55">
        <v>2619</v>
      </c>
      <c r="N55" t="s">
        <v>118</v>
      </c>
    </row>
    <row r="56" spans="1:14" x14ac:dyDescent="0.2">
      <c r="A56" s="4" t="str">
        <f t="shared" si="0"/>
        <v>Chattanooga</v>
      </c>
      <c r="B56" t="s">
        <v>172</v>
      </c>
      <c r="C56" s="1">
        <v>42443</v>
      </c>
      <c r="D56">
        <v>0</v>
      </c>
      <c r="E56">
        <v>1</v>
      </c>
      <c r="F56">
        <v>0.12316657</v>
      </c>
      <c r="G56">
        <v>1.629048E-2</v>
      </c>
      <c r="H56">
        <v>1.6262E-3</v>
      </c>
      <c r="I56">
        <v>3.6329999999999999E-4</v>
      </c>
      <c r="J56" s="2">
        <v>7.148E-5</v>
      </c>
      <c r="K56" s="2">
        <v>1.5270000000000001E-5</v>
      </c>
      <c r="L56">
        <v>1</v>
      </c>
      <c r="M56">
        <v>236</v>
      </c>
      <c r="N56" t="s">
        <v>22</v>
      </c>
    </row>
    <row r="57" spans="1:14" x14ac:dyDescent="0.2">
      <c r="A57" s="4" t="str">
        <f t="shared" si="0"/>
        <v>Hawaii</v>
      </c>
      <c r="B57" t="s">
        <v>172</v>
      </c>
      <c r="C57" s="1">
        <v>42443</v>
      </c>
      <c r="D57">
        <v>0</v>
      </c>
      <c r="E57">
        <v>1</v>
      </c>
      <c r="F57">
        <v>0.14457226000000001</v>
      </c>
      <c r="G57">
        <v>3.3843659999999998E-2</v>
      </c>
      <c r="H57">
        <v>2.62335E-3</v>
      </c>
      <c r="I57">
        <v>3.7460999999999999E-4</v>
      </c>
      <c r="J57" s="2">
        <v>8.1290000000000003E-5</v>
      </c>
      <c r="K57" s="2">
        <v>1.384E-5</v>
      </c>
      <c r="L57">
        <v>1</v>
      </c>
      <c r="M57">
        <v>62</v>
      </c>
      <c r="N57" t="s">
        <v>47</v>
      </c>
    </row>
    <row r="58" spans="1:14" x14ac:dyDescent="0.2">
      <c r="A58" s="4" t="str">
        <f t="shared" si="0"/>
        <v>Fresno State</v>
      </c>
      <c r="B58" t="s">
        <v>172</v>
      </c>
      <c r="C58" s="1">
        <v>42443</v>
      </c>
      <c r="D58">
        <v>0</v>
      </c>
      <c r="E58">
        <v>1</v>
      </c>
      <c r="F58">
        <v>0.12990082999999999</v>
      </c>
      <c r="G58">
        <v>2.7687E-2</v>
      </c>
      <c r="H58">
        <v>3.1101700000000002E-3</v>
      </c>
      <c r="I58">
        <v>3.9728000000000002E-4</v>
      </c>
      <c r="J58" s="2">
        <v>6.5179999999999996E-5</v>
      </c>
      <c r="K58" s="2">
        <v>1.236E-5</v>
      </c>
      <c r="L58">
        <v>1</v>
      </c>
      <c r="M58">
        <v>278</v>
      </c>
      <c r="N58" t="s">
        <v>38</v>
      </c>
    </row>
    <row r="59" spans="1:14" x14ac:dyDescent="0.2">
      <c r="A59" s="4" t="str">
        <f t="shared" si="0"/>
        <v>Buffalo</v>
      </c>
      <c r="B59" t="s">
        <v>172</v>
      </c>
      <c r="C59" s="1">
        <v>42443</v>
      </c>
      <c r="D59">
        <v>0</v>
      </c>
      <c r="E59">
        <v>1</v>
      </c>
      <c r="F59">
        <v>0.14235571</v>
      </c>
      <c r="G59">
        <v>1.995303E-2</v>
      </c>
      <c r="H59">
        <v>2.7446599999999999E-3</v>
      </c>
      <c r="I59">
        <v>3.6016999999999999E-4</v>
      </c>
      <c r="J59" s="2">
        <v>7.3730000000000001E-5</v>
      </c>
      <c r="K59" s="2">
        <v>1.185E-5</v>
      </c>
      <c r="L59">
        <v>1</v>
      </c>
      <c r="M59">
        <v>2084</v>
      </c>
      <c r="N59" t="s">
        <v>13</v>
      </c>
    </row>
    <row r="60" spans="1:14" x14ac:dyDescent="0.2">
      <c r="A60" s="4" t="str">
        <f t="shared" si="0"/>
        <v>Cal State Bakersfield</v>
      </c>
      <c r="B60" t="s">
        <v>172</v>
      </c>
      <c r="C60" s="1">
        <v>42443</v>
      </c>
      <c r="D60">
        <v>0</v>
      </c>
      <c r="E60">
        <v>1</v>
      </c>
      <c r="F60">
        <v>4.1416809999999998E-2</v>
      </c>
      <c r="G60">
        <v>1.1945849999999999E-2</v>
      </c>
      <c r="H60">
        <v>3.2087499999999998E-3</v>
      </c>
      <c r="I60">
        <v>8.2242000000000003E-4</v>
      </c>
      <c r="J60" s="2">
        <v>8.8140000000000007E-5</v>
      </c>
      <c r="K60" s="2">
        <v>1.1590000000000001E-5</v>
      </c>
      <c r="L60">
        <v>1</v>
      </c>
      <c r="M60">
        <v>2934</v>
      </c>
      <c r="N60" t="s">
        <v>17</v>
      </c>
    </row>
    <row r="61" spans="1:14" x14ac:dyDescent="0.2">
      <c r="A61" s="4" t="str">
        <f t="shared" si="0"/>
        <v>Middle Tennessee</v>
      </c>
      <c r="B61" t="s">
        <v>172</v>
      </c>
      <c r="C61" s="1">
        <v>42443</v>
      </c>
      <c r="D61">
        <v>0</v>
      </c>
      <c r="E61">
        <v>1</v>
      </c>
      <c r="F61">
        <v>5.1480900000000003E-2</v>
      </c>
      <c r="G61">
        <v>1.3484919999999999E-2</v>
      </c>
      <c r="H61">
        <v>2.88726E-3</v>
      </c>
      <c r="I61">
        <v>3.6377000000000002E-4</v>
      </c>
      <c r="J61" s="2">
        <v>5.3319999999999998E-5</v>
      </c>
      <c r="K61" s="2">
        <v>9.1200000000000008E-6</v>
      </c>
      <c r="L61">
        <v>1</v>
      </c>
      <c r="M61">
        <v>2393</v>
      </c>
      <c r="N61" t="s">
        <v>74</v>
      </c>
    </row>
    <row r="62" spans="1:14" x14ac:dyDescent="0.2">
      <c r="A62" s="4" t="str">
        <f t="shared" si="0"/>
        <v>North Carolina-Asheville</v>
      </c>
      <c r="B62" t="s">
        <v>172</v>
      </c>
      <c r="C62" s="1">
        <v>42443</v>
      </c>
      <c r="D62">
        <v>0</v>
      </c>
      <c r="E62">
        <v>1</v>
      </c>
      <c r="F62">
        <v>3.7060280000000001E-2</v>
      </c>
      <c r="G62">
        <v>7.1109900000000002E-3</v>
      </c>
      <c r="H62">
        <v>1.0867299999999999E-3</v>
      </c>
      <c r="I62">
        <v>1.2474E-4</v>
      </c>
      <c r="J62" s="2">
        <v>2.2589999999999999E-5</v>
      </c>
      <c r="K62" s="2">
        <v>3.2100000000000002E-6</v>
      </c>
      <c r="L62">
        <v>1</v>
      </c>
      <c r="M62">
        <v>2427</v>
      </c>
      <c r="N62" t="s">
        <v>80</v>
      </c>
    </row>
    <row r="63" spans="1:14" x14ac:dyDescent="0.2">
      <c r="A63" s="4" t="str">
        <f t="shared" si="0"/>
        <v>Weber State</v>
      </c>
      <c r="B63" t="s">
        <v>172</v>
      </c>
      <c r="C63" s="1">
        <v>42443</v>
      </c>
      <c r="D63">
        <v>0</v>
      </c>
      <c r="E63">
        <v>1</v>
      </c>
      <c r="F63">
        <v>5.8726590000000002E-2</v>
      </c>
      <c r="G63">
        <v>8.0116600000000003E-3</v>
      </c>
      <c r="H63">
        <v>8.2058999999999995E-4</v>
      </c>
      <c r="I63" s="2">
        <v>5.0540000000000001E-5</v>
      </c>
      <c r="J63" s="2">
        <v>5.9900000000000002E-6</v>
      </c>
      <c r="K63" s="2">
        <v>7.9999999999999996E-7</v>
      </c>
      <c r="L63">
        <v>1</v>
      </c>
      <c r="M63">
        <v>2692</v>
      </c>
      <c r="N63" t="s">
        <v>141</v>
      </c>
    </row>
    <row r="64" spans="1:14" x14ac:dyDescent="0.2">
      <c r="A64" s="4" t="str">
        <f t="shared" si="0"/>
        <v>Florida Gulf Coast</v>
      </c>
      <c r="B64" t="s">
        <v>172</v>
      </c>
      <c r="C64" s="1">
        <v>42443</v>
      </c>
      <c r="D64">
        <v>1</v>
      </c>
      <c r="E64">
        <v>0.67226037000000005</v>
      </c>
      <c r="F64">
        <v>9.0398400000000004E-3</v>
      </c>
      <c r="G64">
        <v>1.7564799999999999E-3</v>
      </c>
      <c r="H64">
        <v>1.3275E-4</v>
      </c>
      <c r="I64" s="2">
        <v>1.4960000000000001E-5</v>
      </c>
      <c r="J64" s="2">
        <v>1.5799999999999999E-6</v>
      </c>
      <c r="K64" s="2">
        <v>1.9000000000000001E-7</v>
      </c>
      <c r="L64">
        <v>1</v>
      </c>
      <c r="M64">
        <v>526</v>
      </c>
      <c r="N64" t="s">
        <v>37</v>
      </c>
    </row>
    <row r="65" spans="1:14" x14ac:dyDescent="0.2">
      <c r="A65" s="4" t="str">
        <f t="shared" si="0"/>
        <v>Southern</v>
      </c>
      <c r="B65" t="s">
        <v>172</v>
      </c>
      <c r="C65" s="1">
        <v>42443</v>
      </c>
      <c r="D65">
        <v>1</v>
      </c>
      <c r="E65">
        <v>0.51992210999999999</v>
      </c>
      <c r="F65">
        <v>1.3170019999999999E-2</v>
      </c>
      <c r="G65">
        <v>1.31777E-3</v>
      </c>
      <c r="H65">
        <v>1.2176999999999999E-4</v>
      </c>
      <c r="I65" s="2">
        <v>9.2599999999999994E-6</v>
      </c>
      <c r="J65" s="2">
        <v>6.1999999999999999E-7</v>
      </c>
      <c r="K65" s="2">
        <v>4.9999999999999998E-8</v>
      </c>
      <c r="L65">
        <v>1</v>
      </c>
      <c r="M65">
        <v>2582</v>
      </c>
      <c r="N65" t="s">
        <v>112</v>
      </c>
    </row>
    <row r="66" spans="1:14" x14ac:dyDescent="0.2">
      <c r="A66" s="4" t="str">
        <f t="shared" si="0"/>
        <v>Austin Peay</v>
      </c>
      <c r="B66" t="s">
        <v>172</v>
      </c>
      <c r="C66" s="1">
        <v>42443</v>
      </c>
      <c r="D66">
        <v>0</v>
      </c>
      <c r="E66">
        <v>1</v>
      </c>
      <c r="F66">
        <v>9.7293399999999995E-3</v>
      </c>
      <c r="G66">
        <v>8.9393000000000003E-4</v>
      </c>
      <c r="H66" s="2">
        <v>9.3670000000000003E-5</v>
      </c>
      <c r="I66" s="2">
        <v>6.6100000000000002E-6</v>
      </c>
      <c r="J66" s="2">
        <v>6.0999999999999998E-7</v>
      </c>
      <c r="K66" s="2">
        <v>4.0000000000000001E-8</v>
      </c>
      <c r="L66">
        <v>1</v>
      </c>
      <c r="M66">
        <v>2046</v>
      </c>
      <c r="N66" t="s">
        <v>9</v>
      </c>
    </row>
    <row r="67" spans="1:14" x14ac:dyDescent="0.2">
      <c r="A67" s="4" t="str">
        <f t="shared" ref="A67:A69" si="1">N67</f>
        <v>Hampton</v>
      </c>
      <c r="B67" t="s">
        <v>172</v>
      </c>
      <c r="C67" s="1">
        <v>42443</v>
      </c>
      <c r="D67">
        <v>0</v>
      </c>
      <c r="E67">
        <v>1</v>
      </c>
      <c r="F67">
        <v>1.742235E-2</v>
      </c>
      <c r="G67">
        <v>1.93607E-3</v>
      </c>
      <c r="H67">
        <v>1.0849E-4</v>
      </c>
      <c r="I67" s="2">
        <v>6.2400000000000004E-6</v>
      </c>
      <c r="J67" s="2">
        <v>3.4999999999999998E-7</v>
      </c>
      <c r="K67" s="2">
        <v>2E-8</v>
      </c>
      <c r="L67">
        <v>1</v>
      </c>
      <c r="M67">
        <v>2261</v>
      </c>
      <c r="N67" t="s">
        <v>45</v>
      </c>
    </row>
    <row r="68" spans="1:14" x14ac:dyDescent="0.2">
      <c r="A68" s="4" t="str">
        <f t="shared" si="1"/>
        <v>Holy Cross</v>
      </c>
      <c r="B68" t="s">
        <v>172</v>
      </c>
      <c r="C68" s="1">
        <v>42443</v>
      </c>
      <c r="D68">
        <v>1</v>
      </c>
      <c r="E68">
        <v>0.48007789000000001</v>
      </c>
      <c r="F68">
        <v>9.9513899999999992E-3</v>
      </c>
      <c r="G68">
        <v>8.2815000000000004E-4</v>
      </c>
      <c r="H68" s="2">
        <v>6.0800000000000001E-5</v>
      </c>
      <c r="I68" s="2">
        <v>3.6799999999999999E-6</v>
      </c>
      <c r="J68" s="2">
        <v>1.6999999999999999E-7</v>
      </c>
      <c r="K68" s="2">
        <v>1E-8</v>
      </c>
      <c r="L68">
        <v>1</v>
      </c>
      <c r="M68">
        <v>107</v>
      </c>
      <c r="N68" t="s">
        <v>49</v>
      </c>
    </row>
    <row r="69" spans="1:14" x14ac:dyDescent="0.2">
      <c r="A69" s="4" t="str">
        <f t="shared" si="1"/>
        <v>Fairleigh Dickinson</v>
      </c>
      <c r="B69" t="s">
        <v>172</v>
      </c>
      <c r="C69" s="1">
        <v>42443</v>
      </c>
      <c r="D69">
        <v>1</v>
      </c>
      <c r="E69">
        <v>0.32773963</v>
      </c>
      <c r="F69">
        <v>2.4248199999999998E-3</v>
      </c>
      <c r="G69">
        <v>2.8391000000000001E-4</v>
      </c>
      <c r="H69" s="2">
        <v>1.6500000000000001E-5</v>
      </c>
      <c r="I69" s="2">
        <v>1.4500000000000001E-6</v>
      </c>
      <c r="J69" s="2">
        <v>8.0000000000000002E-8</v>
      </c>
      <c r="K69">
        <v>0</v>
      </c>
      <c r="L69">
        <v>1</v>
      </c>
      <c r="M69">
        <v>161</v>
      </c>
      <c r="N69"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activeCell="A67" sqref="A67"/>
    </sheetView>
  </sheetViews>
  <sheetFormatPr baseColWidth="10" defaultRowHeight="16" x14ac:dyDescent="0.2"/>
  <cols>
    <col min="1" max="1" width="23.1640625" customWidth="1"/>
    <col min="2" max="2" width="11.6640625" bestFit="1" customWidth="1"/>
    <col min="3" max="3" width="23.1640625" bestFit="1" customWidth="1"/>
    <col min="4" max="4" width="14.1640625" customWidth="1"/>
    <col min="5" max="5" width="11.6640625" bestFit="1" customWidth="1"/>
    <col min="6" max="6" width="9.83203125" customWidth="1"/>
  </cols>
  <sheetData>
    <row r="1" spans="1:6" x14ac:dyDescent="0.2">
      <c r="A1" t="s">
        <v>242</v>
      </c>
      <c r="B1" t="s">
        <v>2</v>
      </c>
      <c r="C1" t="s">
        <v>0</v>
      </c>
      <c r="D1" t="s">
        <v>1</v>
      </c>
      <c r="E1" t="s">
        <v>2</v>
      </c>
      <c r="F1" t="s">
        <v>3</v>
      </c>
    </row>
    <row r="2" spans="1:6" x14ac:dyDescent="0.2">
      <c r="A2" t="s">
        <v>194</v>
      </c>
      <c r="B2" t="s">
        <v>5</v>
      </c>
      <c r="C2" t="s">
        <v>4</v>
      </c>
      <c r="D2" t="s">
        <v>4</v>
      </c>
      <c r="E2" t="s">
        <v>5</v>
      </c>
      <c r="F2">
        <v>6</v>
      </c>
    </row>
    <row r="3" spans="1:6" x14ac:dyDescent="0.2">
      <c r="A3" t="s">
        <v>224</v>
      </c>
      <c r="B3" t="s">
        <v>8</v>
      </c>
      <c r="C3" t="s">
        <v>6</v>
      </c>
      <c r="D3" t="s">
        <v>7</v>
      </c>
      <c r="E3" t="s">
        <v>8</v>
      </c>
      <c r="F3">
        <v>12</v>
      </c>
    </row>
    <row r="4" spans="1:6" x14ac:dyDescent="0.2">
      <c r="A4" t="s">
        <v>240</v>
      </c>
      <c r="B4" t="s">
        <v>10</v>
      </c>
      <c r="C4" t="s">
        <v>9</v>
      </c>
      <c r="D4" t="s">
        <v>9</v>
      </c>
      <c r="E4" t="s">
        <v>10</v>
      </c>
      <c r="F4">
        <v>16</v>
      </c>
    </row>
    <row r="5" spans="1:6" x14ac:dyDescent="0.2">
      <c r="A5" t="s">
        <v>200</v>
      </c>
      <c r="B5" t="s">
        <v>12</v>
      </c>
      <c r="C5" t="s">
        <v>11</v>
      </c>
      <c r="D5" t="s">
        <v>11</v>
      </c>
      <c r="E5" t="s">
        <v>12</v>
      </c>
      <c r="F5">
        <v>5</v>
      </c>
    </row>
    <row r="6" spans="1:6" x14ac:dyDescent="0.2">
      <c r="A6" t="s">
        <v>235</v>
      </c>
      <c r="B6" t="s">
        <v>14</v>
      </c>
      <c r="C6" t="s">
        <v>13</v>
      </c>
      <c r="D6" t="s">
        <v>13</v>
      </c>
      <c r="E6" t="s">
        <v>14</v>
      </c>
      <c r="F6">
        <v>14</v>
      </c>
    </row>
    <row r="7" spans="1:6" x14ac:dyDescent="0.2">
      <c r="A7" t="s">
        <v>210</v>
      </c>
      <c r="B7" t="s">
        <v>16</v>
      </c>
      <c r="C7" t="s">
        <v>15</v>
      </c>
      <c r="D7" t="s">
        <v>15</v>
      </c>
      <c r="E7" t="s">
        <v>16</v>
      </c>
      <c r="F7">
        <v>9</v>
      </c>
    </row>
    <row r="8" spans="1:6" x14ac:dyDescent="0.2">
      <c r="A8" t="s">
        <v>236</v>
      </c>
      <c r="B8" t="s">
        <v>19</v>
      </c>
      <c r="C8" t="s">
        <v>17</v>
      </c>
      <c r="D8" t="s">
        <v>18</v>
      </c>
      <c r="E8" t="s">
        <v>19</v>
      </c>
      <c r="F8">
        <v>15</v>
      </c>
    </row>
    <row r="9" spans="1:6" x14ac:dyDescent="0.2">
      <c r="A9" t="s">
        <v>203</v>
      </c>
      <c r="B9" t="s">
        <v>21</v>
      </c>
      <c r="C9" t="s">
        <v>20</v>
      </c>
      <c r="D9" t="s">
        <v>20</v>
      </c>
      <c r="E9" t="s">
        <v>21</v>
      </c>
      <c r="F9">
        <v>4</v>
      </c>
    </row>
    <row r="10" spans="1:6" x14ac:dyDescent="0.2">
      <c r="A10" t="s">
        <v>232</v>
      </c>
      <c r="B10" t="s">
        <v>23</v>
      </c>
      <c r="C10" t="s">
        <v>22</v>
      </c>
      <c r="D10" t="s">
        <v>22</v>
      </c>
      <c r="E10" t="s">
        <v>23</v>
      </c>
      <c r="F10">
        <v>12</v>
      </c>
    </row>
    <row r="11" spans="1:6" x14ac:dyDescent="0.2">
      <c r="A11" t="s">
        <v>209</v>
      </c>
      <c r="B11" t="s">
        <v>25</v>
      </c>
      <c r="C11" t="s">
        <v>24</v>
      </c>
      <c r="D11" t="s">
        <v>24</v>
      </c>
      <c r="E11" t="s">
        <v>25</v>
      </c>
      <c r="F11">
        <v>9</v>
      </c>
    </row>
    <row r="12" spans="1:6" x14ac:dyDescent="0.2">
      <c r="A12" t="s">
        <v>220</v>
      </c>
      <c r="B12" t="s">
        <v>27</v>
      </c>
      <c r="C12" t="s">
        <v>26</v>
      </c>
      <c r="D12" t="s">
        <v>26</v>
      </c>
      <c r="E12" t="s">
        <v>27</v>
      </c>
      <c r="F12">
        <v>8</v>
      </c>
    </row>
    <row r="13" spans="1:6" x14ac:dyDescent="0.2">
      <c r="A13" t="s">
        <v>208</v>
      </c>
      <c r="B13" t="s">
        <v>30</v>
      </c>
      <c r="C13" t="s">
        <v>28</v>
      </c>
      <c r="D13" t="s">
        <v>29</v>
      </c>
      <c r="E13" t="s">
        <v>30</v>
      </c>
      <c r="F13">
        <v>9</v>
      </c>
    </row>
    <row r="14" spans="1:6" x14ac:dyDescent="0.2">
      <c r="A14" t="s">
        <v>213</v>
      </c>
      <c r="B14" t="s">
        <v>32</v>
      </c>
      <c r="C14" t="s">
        <v>31</v>
      </c>
      <c r="D14" t="s">
        <v>31</v>
      </c>
      <c r="E14" t="s">
        <v>32</v>
      </c>
      <c r="F14">
        <v>7</v>
      </c>
    </row>
    <row r="15" spans="1:6" x14ac:dyDescent="0.2">
      <c r="A15" t="s">
        <v>195</v>
      </c>
      <c r="B15" t="s">
        <v>34</v>
      </c>
      <c r="C15" t="s">
        <v>33</v>
      </c>
      <c r="D15" t="s">
        <v>33</v>
      </c>
      <c r="E15" t="s">
        <v>34</v>
      </c>
      <c r="F15">
        <v>4</v>
      </c>
    </row>
    <row r="16" spans="1:6" x14ac:dyDescent="0.2">
      <c r="A16" t="s">
        <v>243</v>
      </c>
      <c r="B16" t="s">
        <v>36</v>
      </c>
      <c r="C16" t="s">
        <v>35</v>
      </c>
      <c r="E16" t="s">
        <v>36</v>
      </c>
      <c r="F16">
        <v>16</v>
      </c>
    </row>
    <row r="17" spans="1:6" x14ac:dyDescent="0.2">
      <c r="A17" t="s">
        <v>243</v>
      </c>
      <c r="B17" t="s">
        <v>36</v>
      </c>
      <c r="C17" t="s">
        <v>37</v>
      </c>
      <c r="E17" t="s">
        <v>36</v>
      </c>
      <c r="F17">
        <v>16</v>
      </c>
    </row>
    <row r="18" spans="1:6" x14ac:dyDescent="0.2">
      <c r="A18" t="s">
        <v>234</v>
      </c>
      <c r="B18" t="s">
        <v>40</v>
      </c>
      <c r="C18" t="s">
        <v>38</v>
      </c>
      <c r="D18" t="s">
        <v>39</v>
      </c>
      <c r="E18" t="s">
        <v>40</v>
      </c>
      <c r="F18">
        <v>14</v>
      </c>
    </row>
    <row r="19" spans="1:6" x14ac:dyDescent="0.2">
      <c r="A19" t="s">
        <v>205</v>
      </c>
      <c r="B19" t="s">
        <v>42</v>
      </c>
      <c r="C19" t="s">
        <v>41</v>
      </c>
      <c r="D19" t="s">
        <v>41</v>
      </c>
      <c r="E19" t="s">
        <v>42</v>
      </c>
      <c r="F19">
        <v>11</v>
      </c>
    </row>
    <row r="20" spans="1:6" x14ac:dyDescent="0.2">
      <c r="A20" t="s">
        <v>230</v>
      </c>
      <c r="B20" t="s">
        <v>44</v>
      </c>
      <c r="C20" t="s">
        <v>43</v>
      </c>
      <c r="D20" t="s">
        <v>43</v>
      </c>
      <c r="E20" t="s">
        <v>44</v>
      </c>
      <c r="F20">
        <v>14</v>
      </c>
    </row>
    <row r="21" spans="1:6" x14ac:dyDescent="0.2">
      <c r="A21" t="s">
        <v>241</v>
      </c>
      <c r="B21" t="s">
        <v>46</v>
      </c>
      <c r="C21" t="s">
        <v>45</v>
      </c>
      <c r="D21" t="s">
        <v>45</v>
      </c>
      <c r="E21" t="s">
        <v>46</v>
      </c>
      <c r="F21">
        <v>16</v>
      </c>
    </row>
    <row r="22" spans="1:6" x14ac:dyDescent="0.2">
      <c r="A22" t="s">
        <v>233</v>
      </c>
      <c r="B22" t="s">
        <v>48</v>
      </c>
      <c r="C22" t="s">
        <v>47</v>
      </c>
      <c r="D22" t="s">
        <v>47</v>
      </c>
      <c r="E22" t="s">
        <v>48</v>
      </c>
      <c r="F22">
        <v>13</v>
      </c>
    </row>
    <row r="23" spans="1:6" x14ac:dyDescent="0.2">
      <c r="A23" t="s">
        <v>244</v>
      </c>
      <c r="B23" t="s">
        <v>50</v>
      </c>
      <c r="C23" t="s">
        <v>49</v>
      </c>
      <c r="E23" t="s">
        <v>50</v>
      </c>
      <c r="F23">
        <v>16</v>
      </c>
    </row>
    <row r="24" spans="1:6" x14ac:dyDescent="0.2">
      <c r="A24" t="s">
        <v>197</v>
      </c>
      <c r="B24" t="s">
        <v>52</v>
      </c>
      <c r="C24" t="s">
        <v>51</v>
      </c>
      <c r="D24" t="s">
        <v>51</v>
      </c>
      <c r="E24" t="s">
        <v>52</v>
      </c>
      <c r="F24">
        <v>5</v>
      </c>
    </row>
    <row r="25" spans="1:6" x14ac:dyDescent="0.2">
      <c r="A25" t="s">
        <v>229</v>
      </c>
      <c r="B25" t="s">
        <v>54</v>
      </c>
      <c r="C25" t="s">
        <v>53</v>
      </c>
      <c r="D25" t="s">
        <v>53</v>
      </c>
      <c r="E25" t="s">
        <v>54</v>
      </c>
      <c r="F25">
        <v>13</v>
      </c>
    </row>
    <row r="26" spans="1:6" x14ac:dyDescent="0.2">
      <c r="A26" t="s">
        <v>204</v>
      </c>
      <c r="B26" t="s">
        <v>56</v>
      </c>
      <c r="C26" t="s">
        <v>55</v>
      </c>
      <c r="D26" t="s">
        <v>55</v>
      </c>
      <c r="E26" t="s">
        <v>56</v>
      </c>
      <c r="F26">
        <v>7</v>
      </c>
    </row>
    <row r="27" spans="1:6" x14ac:dyDescent="0.2">
      <c r="A27" t="s">
        <v>199</v>
      </c>
      <c r="B27" t="s">
        <v>59</v>
      </c>
      <c r="C27" t="s">
        <v>57</v>
      </c>
      <c r="D27" t="s">
        <v>58</v>
      </c>
      <c r="E27" t="s">
        <v>59</v>
      </c>
      <c r="F27">
        <v>4</v>
      </c>
    </row>
    <row r="28" spans="1:6" x14ac:dyDescent="0.2">
      <c r="A28" t="s">
        <v>182</v>
      </c>
      <c r="B28" t="s">
        <v>61</v>
      </c>
      <c r="C28" t="s">
        <v>60</v>
      </c>
      <c r="D28" t="s">
        <v>60</v>
      </c>
      <c r="E28" t="s">
        <v>61</v>
      </c>
      <c r="F28">
        <v>1</v>
      </c>
    </row>
    <row r="29" spans="1:6" x14ac:dyDescent="0.2">
      <c r="A29" t="s">
        <v>188</v>
      </c>
      <c r="B29" t="s">
        <v>63</v>
      </c>
      <c r="C29" t="s">
        <v>62</v>
      </c>
      <c r="D29" t="s">
        <v>62</v>
      </c>
      <c r="E29" t="s">
        <v>63</v>
      </c>
      <c r="F29">
        <v>4</v>
      </c>
    </row>
    <row r="30" spans="1:6" x14ac:dyDescent="0.2">
      <c r="A30" t="s">
        <v>196</v>
      </c>
      <c r="B30" t="s">
        <v>65</v>
      </c>
      <c r="C30" t="s">
        <v>64</v>
      </c>
      <c r="D30" t="s">
        <v>64</v>
      </c>
      <c r="E30" t="s">
        <v>65</v>
      </c>
      <c r="F30">
        <v>5</v>
      </c>
    </row>
    <row r="31" spans="1:6" x14ac:dyDescent="0.2">
      <c r="A31" t="s">
        <v>198</v>
      </c>
      <c r="B31" t="s">
        <v>68</v>
      </c>
      <c r="C31" t="s">
        <v>66</v>
      </c>
      <c r="D31" t="s">
        <v>67</v>
      </c>
      <c r="E31" t="s">
        <v>68</v>
      </c>
      <c r="F31">
        <v>3</v>
      </c>
    </row>
    <row r="32" spans="1:6" x14ac:dyDescent="0.2">
      <c r="A32" t="s">
        <v>245</v>
      </c>
      <c r="B32" t="s">
        <v>70</v>
      </c>
      <c r="C32" t="s">
        <v>69</v>
      </c>
      <c r="E32" t="s">
        <v>70</v>
      </c>
      <c r="F32">
        <v>11</v>
      </c>
    </row>
    <row r="33" spans="1:6" x14ac:dyDescent="0.2">
      <c r="A33" t="s">
        <v>185</v>
      </c>
      <c r="B33" t="s">
        <v>73</v>
      </c>
      <c r="C33" t="s">
        <v>71</v>
      </c>
      <c r="D33" t="s">
        <v>72</v>
      </c>
      <c r="E33" t="s">
        <v>73</v>
      </c>
      <c r="F33">
        <v>2</v>
      </c>
    </row>
    <row r="34" spans="1:6" x14ac:dyDescent="0.2">
      <c r="A34" t="s">
        <v>237</v>
      </c>
      <c r="B34" t="s">
        <v>76</v>
      </c>
      <c r="C34" t="s">
        <v>74</v>
      </c>
      <c r="D34" t="s">
        <v>75</v>
      </c>
      <c r="E34" t="s">
        <v>76</v>
      </c>
      <c r="F34">
        <v>15</v>
      </c>
    </row>
    <row r="35" spans="1:6" x14ac:dyDescent="0.2">
      <c r="A35" t="s">
        <v>183</v>
      </c>
      <c r="B35" t="s">
        <v>79</v>
      </c>
      <c r="C35" t="s">
        <v>77</v>
      </c>
      <c r="D35" t="s">
        <v>78</v>
      </c>
      <c r="E35" t="s">
        <v>79</v>
      </c>
      <c r="F35">
        <v>1</v>
      </c>
    </row>
    <row r="36" spans="1:6" x14ac:dyDescent="0.2">
      <c r="A36" t="s">
        <v>238</v>
      </c>
      <c r="B36" t="s">
        <v>82</v>
      </c>
      <c r="C36" t="s">
        <v>80</v>
      </c>
      <c r="D36" t="s">
        <v>81</v>
      </c>
      <c r="E36" t="s">
        <v>82</v>
      </c>
      <c r="F36">
        <v>15</v>
      </c>
    </row>
    <row r="37" spans="1:6" x14ac:dyDescent="0.2">
      <c r="A37" t="s">
        <v>227</v>
      </c>
      <c r="B37" t="s">
        <v>85</v>
      </c>
      <c r="C37" t="s">
        <v>83</v>
      </c>
      <c r="D37" t="s">
        <v>84</v>
      </c>
      <c r="E37" t="s">
        <v>85</v>
      </c>
      <c r="F37">
        <v>13</v>
      </c>
    </row>
    <row r="38" spans="1:6" x14ac:dyDescent="0.2">
      <c r="A38" t="s">
        <v>218</v>
      </c>
      <c r="B38" t="s">
        <v>88</v>
      </c>
      <c r="C38" t="s">
        <v>86</v>
      </c>
      <c r="D38" t="s">
        <v>87</v>
      </c>
      <c r="E38" t="s">
        <v>88</v>
      </c>
      <c r="F38">
        <v>11</v>
      </c>
    </row>
    <row r="39" spans="1:6" x14ac:dyDescent="0.2">
      <c r="A39" t="s">
        <v>207</v>
      </c>
      <c r="B39" t="s">
        <v>90</v>
      </c>
      <c r="C39" t="s">
        <v>89</v>
      </c>
      <c r="D39" t="s">
        <v>89</v>
      </c>
      <c r="E39" t="s">
        <v>90</v>
      </c>
      <c r="F39">
        <v>6</v>
      </c>
    </row>
    <row r="40" spans="1:6" x14ac:dyDescent="0.2">
      <c r="A40" t="s">
        <v>186</v>
      </c>
      <c r="B40" t="s">
        <v>92</v>
      </c>
      <c r="C40" t="s">
        <v>91</v>
      </c>
      <c r="D40" t="s">
        <v>91</v>
      </c>
      <c r="E40" t="s">
        <v>92</v>
      </c>
      <c r="F40">
        <v>2</v>
      </c>
    </row>
    <row r="41" spans="1:6" x14ac:dyDescent="0.2">
      <c r="A41" t="s">
        <v>191</v>
      </c>
      <c r="B41" t="s">
        <v>94</v>
      </c>
      <c r="C41" t="s">
        <v>93</v>
      </c>
      <c r="D41" t="s">
        <v>93</v>
      </c>
      <c r="E41" t="s">
        <v>94</v>
      </c>
      <c r="F41">
        <v>1</v>
      </c>
    </row>
    <row r="42" spans="1:6" x14ac:dyDescent="0.2">
      <c r="A42" t="s">
        <v>228</v>
      </c>
      <c r="B42" t="s">
        <v>97</v>
      </c>
      <c r="C42" t="s">
        <v>95</v>
      </c>
      <c r="D42" t="s">
        <v>96</v>
      </c>
      <c r="E42" t="s">
        <v>97</v>
      </c>
      <c r="F42">
        <v>7</v>
      </c>
    </row>
    <row r="43" spans="1:6" x14ac:dyDescent="0.2">
      <c r="A43" t="s">
        <v>215</v>
      </c>
      <c r="B43" t="s">
        <v>99</v>
      </c>
      <c r="C43" t="s">
        <v>98</v>
      </c>
      <c r="D43" t="s">
        <v>98</v>
      </c>
      <c r="E43" t="s">
        <v>99</v>
      </c>
      <c r="F43">
        <v>10</v>
      </c>
    </row>
    <row r="44" spans="1:6" x14ac:dyDescent="0.2">
      <c r="A44" t="s">
        <v>217</v>
      </c>
      <c r="B44" t="s">
        <v>101</v>
      </c>
      <c r="C44" t="s">
        <v>100</v>
      </c>
      <c r="D44" t="s">
        <v>100</v>
      </c>
      <c r="E44" t="s">
        <v>101</v>
      </c>
      <c r="F44">
        <v>9</v>
      </c>
    </row>
    <row r="45" spans="1:6" x14ac:dyDescent="0.2">
      <c r="A45" t="s">
        <v>190</v>
      </c>
      <c r="B45" t="s">
        <v>103</v>
      </c>
      <c r="C45" t="s">
        <v>102</v>
      </c>
      <c r="D45" t="s">
        <v>102</v>
      </c>
      <c r="E45" t="s">
        <v>103</v>
      </c>
      <c r="F45">
        <v>5</v>
      </c>
    </row>
    <row r="46" spans="1:6" x14ac:dyDescent="0.2">
      <c r="A46" t="s">
        <v>216</v>
      </c>
      <c r="B46" t="s">
        <v>106</v>
      </c>
      <c r="C46" t="s">
        <v>104</v>
      </c>
      <c r="D46" t="s">
        <v>105</v>
      </c>
      <c r="E46" t="s">
        <v>106</v>
      </c>
      <c r="F46">
        <v>8</v>
      </c>
    </row>
    <row r="47" spans="1:6" x14ac:dyDescent="0.2">
      <c r="A47" t="s">
        <v>211</v>
      </c>
      <c r="B47" t="s">
        <v>108</v>
      </c>
      <c r="C47" t="s">
        <v>107</v>
      </c>
      <c r="D47" t="s">
        <v>107</v>
      </c>
      <c r="E47" t="s">
        <v>108</v>
      </c>
      <c r="F47">
        <v>6</v>
      </c>
    </row>
    <row r="48" spans="1:6" x14ac:dyDescent="0.2">
      <c r="A48" t="s">
        <v>225</v>
      </c>
      <c r="B48" t="s">
        <v>111</v>
      </c>
      <c r="C48" t="s">
        <v>109</v>
      </c>
      <c r="D48" t="s">
        <v>110</v>
      </c>
      <c r="E48" t="s">
        <v>111</v>
      </c>
      <c r="F48">
        <v>12</v>
      </c>
    </row>
    <row r="49" spans="1:6" x14ac:dyDescent="0.2">
      <c r="A49" t="s">
        <v>244</v>
      </c>
      <c r="B49" t="s">
        <v>50</v>
      </c>
      <c r="C49" t="s">
        <v>112</v>
      </c>
      <c r="E49" t="s">
        <v>50</v>
      </c>
      <c r="F49">
        <v>16</v>
      </c>
    </row>
    <row r="50" spans="1:6" x14ac:dyDescent="0.2">
      <c r="A50" t="s">
        <v>223</v>
      </c>
      <c r="B50" t="s">
        <v>114</v>
      </c>
      <c r="C50" t="s">
        <v>113</v>
      </c>
      <c r="D50" t="s">
        <v>114</v>
      </c>
      <c r="E50" t="s">
        <v>114</v>
      </c>
      <c r="F50">
        <v>8</v>
      </c>
    </row>
    <row r="51" spans="1:6" x14ac:dyDescent="0.2">
      <c r="A51" t="s">
        <v>219</v>
      </c>
      <c r="B51" t="s">
        <v>117</v>
      </c>
      <c r="C51" t="s">
        <v>115</v>
      </c>
      <c r="D51" t="s">
        <v>116</v>
      </c>
      <c r="E51" t="s">
        <v>117</v>
      </c>
      <c r="F51">
        <v>14</v>
      </c>
    </row>
    <row r="52" spans="1:6" x14ac:dyDescent="0.2">
      <c r="A52" t="s">
        <v>231</v>
      </c>
      <c r="B52" t="s">
        <v>119</v>
      </c>
      <c r="C52" t="s">
        <v>118</v>
      </c>
      <c r="D52" t="s">
        <v>118</v>
      </c>
      <c r="E52" t="s">
        <v>119</v>
      </c>
      <c r="F52">
        <v>13</v>
      </c>
    </row>
    <row r="53" spans="1:6" x14ac:dyDescent="0.2">
      <c r="A53" t="s">
        <v>214</v>
      </c>
      <c r="B53" t="s">
        <v>121</v>
      </c>
      <c r="C53" t="s">
        <v>120</v>
      </c>
      <c r="D53" t="s">
        <v>120</v>
      </c>
      <c r="E53" t="s">
        <v>121</v>
      </c>
      <c r="F53">
        <v>10</v>
      </c>
    </row>
    <row r="54" spans="1:6" x14ac:dyDescent="0.2">
      <c r="A54" t="s">
        <v>226</v>
      </c>
      <c r="B54" t="s">
        <v>123</v>
      </c>
      <c r="C54" t="s">
        <v>122</v>
      </c>
      <c r="D54" t="s">
        <v>122</v>
      </c>
      <c r="E54" t="s">
        <v>123</v>
      </c>
      <c r="F54">
        <v>10</v>
      </c>
    </row>
    <row r="55" spans="1:6" x14ac:dyDescent="0.2">
      <c r="A55" t="s">
        <v>201</v>
      </c>
      <c r="B55" t="s">
        <v>125</v>
      </c>
      <c r="C55" t="s">
        <v>124</v>
      </c>
      <c r="D55" t="s">
        <v>124</v>
      </c>
      <c r="E55" t="s">
        <v>125</v>
      </c>
      <c r="F55">
        <v>6</v>
      </c>
    </row>
    <row r="56" spans="1:6" x14ac:dyDescent="0.2">
      <c r="A56" t="s">
        <v>192</v>
      </c>
      <c r="B56" t="s">
        <v>127</v>
      </c>
      <c r="C56" t="s">
        <v>126</v>
      </c>
      <c r="D56" t="s">
        <v>126</v>
      </c>
      <c r="E56" t="s">
        <v>127</v>
      </c>
      <c r="F56">
        <v>3</v>
      </c>
    </row>
    <row r="57" spans="1:6" x14ac:dyDescent="0.2">
      <c r="A57" t="s">
        <v>222</v>
      </c>
      <c r="B57" t="s">
        <v>129</v>
      </c>
      <c r="C57" t="s">
        <v>128</v>
      </c>
      <c r="D57" t="s">
        <v>128</v>
      </c>
      <c r="E57" t="s">
        <v>129</v>
      </c>
      <c r="F57">
        <v>8</v>
      </c>
    </row>
    <row r="58" spans="1:6" x14ac:dyDescent="0.2">
      <c r="A58" t="s">
        <v>245</v>
      </c>
      <c r="B58" t="s">
        <v>70</v>
      </c>
      <c r="C58" t="s">
        <v>130</v>
      </c>
      <c r="E58" t="s">
        <v>70</v>
      </c>
      <c r="F58">
        <v>11</v>
      </c>
    </row>
    <row r="59" spans="1:6" x14ac:dyDescent="0.2">
      <c r="A59" t="s">
        <v>202</v>
      </c>
      <c r="B59" t="s">
        <v>132</v>
      </c>
      <c r="C59" t="s">
        <v>131</v>
      </c>
      <c r="D59" t="s">
        <v>131</v>
      </c>
      <c r="E59" t="s">
        <v>132</v>
      </c>
      <c r="F59">
        <v>3</v>
      </c>
    </row>
    <row r="60" spans="1:6" x14ac:dyDescent="0.2">
      <c r="A60" t="s">
        <v>246</v>
      </c>
      <c r="B60" t="s">
        <v>134</v>
      </c>
      <c r="C60" t="s">
        <v>133</v>
      </c>
      <c r="E60" t="s">
        <v>134</v>
      </c>
      <c r="F60">
        <v>11</v>
      </c>
    </row>
    <row r="61" spans="1:6" x14ac:dyDescent="0.2">
      <c r="A61" t="s">
        <v>187</v>
      </c>
      <c r="B61" t="s">
        <v>136</v>
      </c>
      <c r="C61" t="s">
        <v>135</v>
      </c>
      <c r="D61" t="s">
        <v>135</v>
      </c>
      <c r="E61" t="s">
        <v>136</v>
      </c>
      <c r="F61">
        <v>2</v>
      </c>
    </row>
    <row r="62" spans="1:6" x14ac:dyDescent="0.2">
      <c r="A62" t="s">
        <v>184</v>
      </c>
      <c r="B62" t="s">
        <v>138</v>
      </c>
      <c r="C62" t="s">
        <v>137</v>
      </c>
      <c r="D62" t="s">
        <v>137</v>
      </c>
      <c r="E62" t="s">
        <v>138</v>
      </c>
      <c r="F62">
        <v>1</v>
      </c>
    </row>
    <row r="63" spans="1:6" x14ac:dyDescent="0.2">
      <c r="A63" t="s">
        <v>212</v>
      </c>
      <c r="B63" t="s">
        <v>140</v>
      </c>
      <c r="C63" t="s">
        <v>139</v>
      </c>
      <c r="D63" t="s">
        <v>140</v>
      </c>
      <c r="E63" t="s">
        <v>140</v>
      </c>
      <c r="F63">
        <v>10</v>
      </c>
    </row>
    <row r="64" spans="1:6" x14ac:dyDescent="0.2">
      <c r="A64" t="s">
        <v>239</v>
      </c>
      <c r="B64" t="s">
        <v>143</v>
      </c>
      <c r="C64" t="s">
        <v>141</v>
      </c>
      <c r="D64" t="s">
        <v>142</v>
      </c>
      <c r="E64" t="s">
        <v>143</v>
      </c>
      <c r="F64">
        <v>15</v>
      </c>
    </row>
    <row r="65" spans="1:6" x14ac:dyDescent="0.2">
      <c r="A65" t="s">
        <v>189</v>
      </c>
      <c r="B65" t="s">
        <v>146</v>
      </c>
      <c r="C65" t="s">
        <v>144</v>
      </c>
      <c r="D65" t="s">
        <v>145</v>
      </c>
      <c r="E65" t="s">
        <v>146</v>
      </c>
      <c r="F65">
        <v>3</v>
      </c>
    </row>
    <row r="66" spans="1:6" x14ac:dyDescent="0.2">
      <c r="A66" t="s">
        <v>246</v>
      </c>
      <c r="B66" t="s">
        <v>134</v>
      </c>
      <c r="C66" t="s">
        <v>147</v>
      </c>
      <c r="E66" t="s">
        <v>134</v>
      </c>
      <c r="F66">
        <v>11</v>
      </c>
    </row>
    <row r="67" spans="1:6" x14ac:dyDescent="0.2">
      <c r="A67" t="s">
        <v>206</v>
      </c>
      <c r="B67" t="s">
        <v>149</v>
      </c>
      <c r="C67" t="s">
        <v>148</v>
      </c>
      <c r="D67" t="s">
        <v>148</v>
      </c>
      <c r="E67" t="s">
        <v>149</v>
      </c>
      <c r="F67">
        <v>7</v>
      </c>
    </row>
    <row r="68" spans="1:6" x14ac:dyDescent="0.2">
      <c r="A68" t="s">
        <v>193</v>
      </c>
      <c r="B68" t="s">
        <v>151</v>
      </c>
      <c r="C68" t="s">
        <v>150</v>
      </c>
      <c r="D68" t="s">
        <v>150</v>
      </c>
      <c r="E68" t="s">
        <v>151</v>
      </c>
      <c r="F68">
        <v>2</v>
      </c>
    </row>
    <row r="69" spans="1:6" x14ac:dyDescent="0.2">
      <c r="A69" t="s">
        <v>221</v>
      </c>
      <c r="B69" t="s">
        <v>153</v>
      </c>
      <c r="C69" t="s">
        <v>152</v>
      </c>
      <c r="D69" t="s">
        <v>152</v>
      </c>
      <c r="E69" t="s">
        <v>153</v>
      </c>
      <c r="F69">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EXPECTEDVALUES (2)</vt:lpstr>
      <vt:lpstr>EXPECTEDVALUES</vt:lpstr>
      <vt:lpstr>CBSDATA</vt:lpstr>
      <vt:lpstr>FiveThirtyEightDATA</vt:lpstr>
      <vt:lpstr>Lookup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2016-03-14T16:23:09Z</dcterms:created>
  <dcterms:modified xsi:type="dcterms:W3CDTF">2016-03-16T03:18:20Z</dcterms:modified>
</cp:coreProperties>
</file>